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5" rupBuild="238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SegInfo\Desktop\PROJETO GINASIO\"/>
    </mc:Choice>
  </mc:AlternateContent>
  <xr:revisionPtr revIDLastSave="0" documentId="8_{5666C644-4B8D-4918-9BC7-6C5F912C314D}" xr6:coauthVersionLast="46" xr6:coauthVersionMax="46" xr10:uidLastSave="{00000000-0000-0000-0000-000000000000}"/>
  <bookViews>
    <workbookView xWindow="-120" yWindow="-120" windowWidth="20730" windowHeight="11160" activeTab="2" xr2:uid="{00000000-000D-0000-FFFF-FFFF00000000}"/>
  </bookViews>
  <sheets>
    <sheet name="Planilha de Composição" sheetId="1" r:id="rId1"/>
    <sheet name="Planilha Sintética" sheetId="2" r:id="rId2"/>
    <sheet name="Cálculo do BDI" sheetId="4" r:id="rId3"/>
  </sheets>
  <calcPr calcId="18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I101" i="1" l="1"/>
  <c r="I15" i="1"/>
  <c r="F24" i="2" l="1"/>
  <c r="D24" i="2"/>
  <c r="C24" i="2"/>
  <c r="B24" i="2"/>
  <c r="A24" i="2"/>
  <c r="I75" i="1" l="1"/>
  <c r="I74" i="1"/>
  <c r="H73" i="1"/>
  <c r="H72" i="1" s="1"/>
  <c r="G24" i="2" s="1"/>
  <c r="E72" i="1"/>
  <c r="E24" i="2" s="1"/>
  <c r="N24" i="2" l="1"/>
  <c r="Q24" i="2" s="1"/>
  <c r="J24" i="2"/>
  <c r="I72" i="1"/>
  <c r="H24" i="2" s="1"/>
  <c r="K72" i="1"/>
  <c r="O72" i="1"/>
  <c r="R72" i="1" s="1"/>
  <c r="Q72" i="1" l="1"/>
  <c r="S72" i="1" s="1"/>
  <c r="T72" i="1" s="1"/>
  <c r="J72" i="1"/>
  <c r="P24" i="2"/>
  <c r="R24" i="2" s="1"/>
  <c r="S24" i="2" s="1"/>
  <c r="I24" i="2"/>
  <c r="K24" i="2"/>
  <c r="L24" i="2" s="1"/>
  <c r="L72" i="1"/>
  <c r="M72" i="1" s="1"/>
  <c r="F15" i="2"/>
  <c r="E15" i="2"/>
  <c r="D15" i="2"/>
  <c r="C15" i="2"/>
  <c r="B15" i="2"/>
  <c r="A15" i="2"/>
  <c r="I28" i="1"/>
  <c r="H26" i="1"/>
  <c r="I27" i="1"/>
  <c r="H25" i="1"/>
  <c r="I39" i="1"/>
  <c r="I38" i="1"/>
  <c r="H24" i="1" l="1"/>
  <c r="G15" i="2" s="1"/>
  <c r="I24" i="1"/>
  <c r="L24" i="1" l="1"/>
  <c r="H15" i="2"/>
  <c r="J24" i="1"/>
  <c r="Q24" i="1"/>
  <c r="S24" i="1" s="1"/>
  <c r="O24" i="1"/>
  <c r="R24" i="1" s="1"/>
  <c r="K24" i="1"/>
  <c r="M24" i="1" l="1"/>
  <c r="T24" i="1"/>
  <c r="H61" i="1" l="1"/>
  <c r="H60" i="1"/>
  <c r="H59" i="1"/>
  <c r="H58" i="1"/>
  <c r="H57" i="1"/>
  <c r="I63" i="1"/>
  <c r="I62" i="1"/>
  <c r="E21" i="1"/>
  <c r="H22" i="1"/>
  <c r="H21" i="1" s="1"/>
  <c r="I23" i="1"/>
  <c r="E29" i="1"/>
  <c r="H30" i="1"/>
  <c r="I31" i="1"/>
  <c r="H33" i="1"/>
  <c r="I34" i="1"/>
  <c r="I35" i="1"/>
  <c r="E36" i="1"/>
  <c r="H37" i="1"/>
  <c r="H36" i="1" s="1"/>
  <c r="O36" i="1" s="1"/>
  <c r="R36" i="1" s="1"/>
  <c r="E40" i="1"/>
  <c r="H41" i="1"/>
  <c r="H42" i="1"/>
  <c r="I43" i="1"/>
  <c r="I44" i="1"/>
  <c r="E45" i="1"/>
  <c r="H46" i="1"/>
  <c r="H47" i="1"/>
  <c r="I48" i="1"/>
  <c r="I49" i="1"/>
  <c r="E50" i="1"/>
  <c r="H51" i="1"/>
  <c r="H52" i="1"/>
  <c r="I53" i="1"/>
  <c r="I54" i="1"/>
  <c r="H56" i="1"/>
  <c r="H32" i="1" l="1"/>
  <c r="K32" i="1" s="1"/>
  <c r="I32" i="1"/>
  <c r="H55" i="1"/>
  <c r="I55" i="1"/>
  <c r="Q55" i="1" s="1"/>
  <c r="S55" i="1" s="1"/>
  <c r="I36" i="1"/>
  <c r="Q36" i="1" s="1"/>
  <c r="S36" i="1" s="1"/>
  <c r="T36" i="1" s="1"/>
  <c r="I21" i="1"/>
  <c r="L21" i="1" s="1"/>
  <c r="H40" i="1"/>
  <c r="O40" i="1" s="1"/>
  <c r="R40" i="1" s="1"/>
  <c r="I50" i="1"/>
  <c r="L50" i="1" s="1"/>
  <c r="H45" i="1"/>
  <c r="O45" i="1" s="1"/>
  <c r="R45" i="1" s="1"/>
  <c r="I29" i="1"/>
  <c r="Q29" i="1" s="1"/>
  <c r="S29" i="1" s="1"/>
  <c r="H50" i="1"/>
  <c r="I40" i="1"/>
  <c r="Q40" i="1" s="1"/>
  <c r="S40" i="1" s="1"/>
  <c r="O21" i="1"/>
  <c r="R21" i="1" s="1"/>
  <c r="K21" i="1"/>
  <c r="I45" i="1"/>
  <c r="K36" i="1"/>
  <c r="H29" i="1"/>
  <c r="F17" i="2"/>
  <c r="E17" i="2"/>
  <c r="D17" i="2"/>
  <c r="C17" i="2"/>
  <c r="B17" i="2"/>
  <c r="A17" i="2"/>
  <c r="O32" i="1" l="1"/>
  <c r="R32" i="1" s="1"/>
  <c r="J32" i="1"/>
  <c r="J36" i="1"/>
  <c r="Q32" i="1"/>
  <c r="S32" i="1" s="1"/>
  <c r="L32" i="1"/>
  <c r="M32" i="1" s="1"/>
  <c r="K40" i="1"/>
  <c r="L29" i="1"/>
  <c r="L55" i="1"/>
  <c r="J55" i="1"/>
  <c r="M21" i="1"/>
  <c r="J50" i="1"/>
  <c r="Q21" i="1"/>
  <c r="S21" i="1" s="1"/>
  <c r="T21" i="1" s="1"/>
  <c r="J29" i="1"/>
  <c r="J21" i="1"/>
  <c r="L36" i="1"/>
  <c r="M36" i="1" s="1"/>
  <c r="K45" i="1"/>
  <c r="Q50" i="1"/>
  <c r="S50" i="1" s="1"/>
  <c r="K55" i="1"/>
  <c r="O55" i="1"/>
  <c r="R55" i="1" s="1"/>
  <c r="T55" i="1" s="1"/>
  <c r="L40" i="1"/>
  <c r="J40" i="1"/>
  <c r="K50" i="1"/>
  <c r="M50" i="1" s="1"/>
  <c r="O50" i="1"/>
  <c r="R50" i="1" s="1"/>
  <c r="L45" i="1"/>
  <c r="Q45" i="1"/>
  <c r="S45" i="1" s="1"/>
  <c r="T45" i="1" s="1"/>
  <c r="J45" i="1"/>
  <c r="O29" i="1"/>
  <c r="R29" i="1" s="1"/>
  <c r="T29" i="1" s="1"/>
  <c r="K29" i="1"/>
  <c r="T40" i="1"/>
  <c r="G17" i="2"/>
  <c r="T32" i="1" l="1"/>
  <c r="M40" i="1"/>
  <c r="M29" i="1"/>
  <c r="M55" i="1"/>
  <c r="M45" i="1"/>
  <c r="T50" i="1"/>
  <c r="H17" i="2"/>
  <c r="I17" i="2" s="1"/>
  <c r="J17" i="2"/>
  <c r="N17" i="2"/>
  <c r="Q17" i="2" s="1"/>
  <c r="K17" i="2" l="1"/>
  <c r="L17" i="2" s="1"/>
  <c r="P17" i="2"/>
  <c r="R17" i="2" s="1"/>
  <c r="S17" i="2" s="1"/>
  <c r="F10" i="2" l="1"/>
  <c r="F9" i="2"/>
  <c r="F8" i="2"/>
  <c r="O100" i="1" l="1"/>
  <c r="R100" i="1" s="1"/>
  <c r="I9" i="1"/>
  <c r="I11" i="1"/>
  <c r="I13" i="1"/>
  <c r="I14" i="1"/>
  <c r="I19" i="1"/>
  <c r="I70" i="1"/>
  <c r="I71" i="1"/>
  <c r="I78" i="1"/>
  <c r="I79" i="1"/>
  <c r="I81" i="1"/>
  <c r="I82" i="1"/>
  <c r="I85" i="1"/>
  <c r="I86" i="1"/>
  <c r="I90" i="1"/>
  <c r="I91" i="1"/>
  <c r="I94" i="1"/>
  <c r="I95" i="1"/>
  <c r="I98" i="1"/>
  <c r="I99" i="1"/>
  <c r="K100" i="1"/>
  <c r="H97" i="1"/>
  <c r="H93" i="1"/>
  <c r="H89" i="1"/>
  <c r="H88" i="1"/>
  <c r="H84" i="1"/>
  <c r="H69" i="1"/>
  <c r="H68" i="1"/>
  <c r="H67" i="1"/>
  <c r="H66" i="1"/>
  <c r="H65" i="1"/>
  <c r="H18" i="1"/>
  <c r="I80" i="1" l="1"/>
  <c r="H64" i="1"/>
  <c r="B28" i="4"/>
  <c r="B34" i="4" s="1"/>
  <c r="G32" i="2" l="1"/>
  <c r="H10" i="1"/>
  <c r="H8" i="1"/>
  <c r="G8" i="2" s="1"/>
  <c r="F29" i="2"/>
  <c r="E29" i="2"/>
  <c r="D29" i="2"/>
  <c r="C29" i="2"/>
  <c r="B29" i="2"/>
  <c r="A29" i="2"/>
  <c r="S6" i="2"/>
  <c r="R6" i="2"/>
  <c r="Q6" i="2"/>
  <c r="P6" i="2"/>
  <c r="N6" i="2"/>
  <c r="L6" i="2"/>
  <c r="K6" i="2"/>
  <c r="J6" i="2"/>
  <c r="H6" i="2"/>
  <c r="G6" i="2"/>
  <c r="I87" i="1"/>
  <c r="H87" i="1"/>
  <c r="J8" i="2" l="1"/>
  <c r="N8" i="2"/>
  <c r="Q8" i="2" s="1"/>
  <c r="O87" i="1"/>
  <c r="R87" i="1" s="1"/>
  <c r="K87" i="1"/>
  <c r="O10" i="1"/>
  <c r="R10" i="1" s="1"/>
  <c r="K10" i="1"/>
  <c r="N32" i="2"/>
  <c r="O8" i="1"/>
  <c r="R8" i="1" s="1"/>
  <c r="K8" i="1"/>
  <c r="Q87" i="1"/>
  <c r="S87" i="1" s="1"/>
  <c r="L87" i="1"/>
  <c r="J87" i="1"/>
  <c r="G29" i="2"/>
  <c r="H29" i="2"/>
  <c r="G9" i="2"/>
  <c r="H12" i="1"/>
  <c r="I10" i="1"/>
  <c r="I8" i="1"/>
  <c r="H80" i="1"/>
  <c r="H77" i="1"/>
  <c r="I100" i="1"/>
  <c r="H96" i="1"/>
  <c r="H92" i="1"/>
  <c r="H83" i="1"/>
  <c r="H17" i="1"/>
  <c r="K12" i="1" l="1"/>
  <c r="K7" i="1" s="1"/>
  <c r="O12" i="1"/>
  <c r="R12" i="1" s="1"/>
  <c r="J9" i="2"/>
  <c r="N9" i="2"/>
  <c r="Q9" i="2" s="1"/>
  <c r="N29" i="2"/>
  <c r="Q29" i="2" s="1"/>
  <c r="J29" i="2"/>
  <c r="O77" i="1"/>
  <c r="R77" i="1" s="1"/>
  <c r="K77" i="1"/>
  <c r="K17" i="1"/>
  <c r="O17" i="1"/>
  <c r="R17" i="1" s="1"/>
  <c r="O80" i="1"/>
  <c r="R80" i="1" s="1"/>
  <c r="K80" i="1"/>
  <c r="M87" i="1"/>
  <c r="O92" i="1"/>
  <c r="R92" i="1" s="1"/>
  <c r="K92" i="1"/>
  <c r="O96" i="1"/>
  <c r="R96" i="1" s="1"/>
  <c r="K96" i="1"/>
  <c r="O83" i="1"/>
  <c r="R83" i="1" s="1"/>
  <c r="K83" i="1"/>
  <c r="P29" i="2"/>
  <c r="R29" i="2" s="1"/>
  <c r="I29" i="2"/>
  <c r="K29" i="2"/>
  <c r="Q8" i="1"/>
  <c r="S8" i="1" s="1"/>
  <c r="L8" i="1"/>
  <c r="M8" i="1" s="1"/>
  <c r="J8" i="1"/>
  <c r="L10" i="1"/>
  <c r="M10" i="1" s="1"/>
  <c r="Q10" i="1"/>
  <c r="S10" i="1" s="1"/>
  <c r="J10" i="1"/>
  <c r="L100" i="1"/>
  <c r="M100" i="1" s="1"/>
  <c r="Q100" i="1"/>
  <c r="S100" i="1" s="1"/>
  <c r="J100" i="1"/>
  <c r="H9" i="2"/>
  <c r="G10" i="2"/>
  <c r="G12" i="2"/>
  <c r="G14" i="2"/>
  <c r="G22" i="2"/>
  <c r="G31" i="2"/>
  <c r="G26" i="2"/>
  <c r="G18" i="2"/>
  <c r="G30" i="2"/>
  <c r="H8" i="2"/>
  <c r="H32" i="2"/>
  <c r="G27" i="2"/>
  <c r="G28" i="2"/>
  <c r="T87" i="1"/>
  <c r="I17" i="1"/>
  <c r="I96" i="1"/>
  <c r="I64" i="1"/>
  <c r="I77" i="1"/>
  <c r="I83" i="1"/>
  <c r="I92" i="1"/>
  <c r="I12" i="1"/>
  <c r="L29" i="2" l="1"/>
  <c r="N10" i="2"/>
  <c r="Q10" i="2" s="1"/>
  <c r="Q7" i="2" s="1"/>
  <c r="J10" i="2"/>
  <c r="J7" i="2" s="1"/>
  <c r="N18" i="2"/>
  <c r="N22" i="2"/>
  <c r="P9" i="2"/>
  <c r="R9" i="2" s="1"/>
  <c r="S9" i="2" s="1"/>
  <c r="I9" i="2"/>
  <c r="K9" i="2"/>
  <c r="L9" i="2" s="1"/>
  <c r="N15" i="2"/>
  <c r="P32" i="2"/>
  <c r="I32" i="2"/>
  <c r="S29" i="2"/>
  <c r="N27" i="2"/>
  <c r="N28" i="2"/>
  <c r="K8" i="2"/>
  <c r="P8" i="2"/>
  <c r="R8" i="2" s="1"/>
  <c r="I8" i="2"/>
  <c r="O64" i="1"/>
  <c r="R64" i="1" s="1"/>
  <c r="R20" i="1" s="1"/>
  <c r="K64" i="1"/>
  <c r="K20" i="1" s="1"/>
  <c r="N30" i="2"/>
  <c r="N26" i="2"/>
  <c r="N31" i="2"/>
  <c r="N14" i="2"/>
  <c r="N12" i="2"/>
  <c r="Q12" i="1"/>
  <c r="S12" i="1" s="1"/>
  <c r="L12" i="1"/>
  <c r="M12" i="1" s="1"/>
  <c r="J12" i="1"/>
  <c r="Q17" i="1"/>
  <c r="S17" i="1" s="1"/>
  <c r="L17" i="1"/>
  <c r="M17" i="1" s="1"/>
  <c r="J17" i="1"/>
  <c r="J64" i="1"/>
  <c r="L64" i="1"/>
  <c r="L20" i="1" s="1"/>
  <c r="Q64" i="1"/>
  <c r="S64" i="1" s="1"/>
  <c r="S20" i="1" s="1"/>
  <c r="L77" i="1"/>
  <c r="M77" i="1" s="1"/>
  <c r="Q77" i="1"/>
  <c r="S77" i="1" s="1"/>
  <c r="T77" i="1" s="1"/>
  <c r="J77" i="1"/>
  <c r="Q80" i="1"/>
  <c r="S80" i="1" s="1"/>
  <c r="L80" i="1"/>
  <c r="M80" i="1" s="1"/>
  <c r="J80" i="1"/>
  <c r="Q83" i="1"/>
  <c r="S83" i="1" s="1"/>
  <c r="T83" i="1" s="1"/>
  <c r="L83" i="1"/>
  <c r="M83" i="1" s="1"/>
  <c r="J83" i="1"/>
  <c r="Q92" i="1"/>
  <c r="S92" i="1" s="1"/>
  <c r="T92" i="1" s="1"/>
  <c r="L92" i="1"/>
  <c r="M92" i="1" s="1"/>
  <c r="J92" i="1"/>
  <c r="L96" i="1"/>
  <c r="M96" i="1" s="1"/>
  <c r="Q96" i="1"/>
  <c r="S96" i="1" s="1"/>
  <c r="T96" i="1" s="1"/>
  <c r="J96" i="1"/>
  <c r="G23" i="2"/>
  <c r="G16" i="2"/>
  <c r="H28" i="2"/>
  <c r="H23" i="2"/>
  <c r="H19" i="2"/>
  <c r="H18" i="2"/>
  <c r="H10" i="2"/>
  <c r="H20" i="2"/>
  <c r="H31" i="2"/>
  <c r="H14" i="2"/>
  <c r="G21" i="2"/>
  <c r="G19" i="2"/>
  <c r="H22" i="2"/>
  <c r="H21" i="2"/>
  <c r="H27" i="2"/>
  <c r="G20" i="2"/>
  <c r="H30" i="2"/>
  <c r="H16" i="2"/>
  <c r="H26" i="2"/>
  <c r="H12" i="2"/>
  <c r="T100" i="1"/>
  <c r="T10" i="1"/>
  <c r="T8" i="1"/>
  <c r="K16" i="1"/>
  <c r="M20" i="1" l="1"/>
  <c r="T20" i="1"/>
  <c r="M64" i="1"/>
  <c r="I16" i="2"/>
  <c r="P16" i="2"/>
  <c r="P27" i="2"/>
  <c r="I27" i="2"/>
  <c r="I22" i="2"/>
  <c r="P22" i="2"/>
  <c r="P19" i="2"/>
  <c r="I19" i="2"/>
  <c r="N16" i="2"/>
  <c r="N19" i="2"/>
  <c r="P31" i="2"/>
  <c r="I31" i="2"/>
  <c r="P28" i="2"/>
  <c r="I28" i="2"/>
  <c r="L8" i="2"/>
  <c r="L7" i="1"/>
  <c r="P12" i="2"/>
  <c r="I12" i="2"/>
  <c r="P30" i="2"/>
  <c r="I30" i="2"/>
  <c r="N20" i="2"/>
  <c r="P21" i="2"/>
  <c r="I21" i="2"/>
  <c r="P15" i="2"/>
  <c r="I15" i="2"/>
  <c r="P14" i="2"/>
  <c r="I14" i="2"/>
  <c r="K10" i="2"/>
  <c r="L10" i="2" s="1"/>
  <c r="P10" i="2"/>
  <c r="R10" i="2" s="1"/>
  <c r="S10" i="2" s="1"/>
  <c r="I10" i="2"/>
  <c r="I18" i="2"/>
  <c r="P18" i="2"/>
  <c r="P26" i="2"/>
  <c r="I26" i="2"/>
  <c r="N21" i="2"/>
  <c r="P20" i="2"/>
  <c r="I20" i="2"/>
  <c r="P23" i="2"/>
  <c r="I23" i="2"/>
  <c r="N23" i="2"/>
  <c r="S8" i="2"/>
  <c r="K76" i="1"/>
  <c r="K102" i="1" s="1"/>
  <c r="T80" i="1"/>
  <c r="L76" i="1"/>
  <c r="T64" i="1"/>
  <c r="L16" i="1"/>
  <c r="S7" i="2" l="1"/>
  <c r="L103" i="1"/>
  <c r="M106" i="1" s="1"/>
  <c r="M7" i="1"/>
  <c r="R7" i="2"/>
  <c r="K7" i="2"/>
  <c r="L7" i="2"/>
  <c r="T17" i="1"/>
  <c r="M76" i="1"/>
  <c r="T12" i="1"/>
  <c r="M16" i="1"/>
  <c r="F32" i="2" l="1"/>
  <c r="E32" i="2"/>
  <c r="D32" i="2"/>
  <c r="C32" i="2"/>
  <c r="B32" i="2"/>
  <c r="A32" i="2"/>
  <c r="J32" i="2" l="1"/>
  <c r="Q32" i="2"/>
  <c r="K32" i="2"/>
  <c r="R32" i="2"/>
  <c r="S32" i="2" l="1"/>
  <c r="L32" i="2"/>
  <c r="E3" i="2" l="1"/>
  <c r="A4" i="2"/>
  <c r="A2" i="2"/>
  <c r="A5" i="2"/>
  <c r="E31" i="2"/>
  <c r="E30" i="2"/>
  <c r="E27" i="2"/>
  <c r="E26" i="2"/>
  <c r="D31" i="2"/>
  <c r="D30" i="2"/>
  <c r="D28" i="2"/>
  <c r="D27" i="2"/>
  <c r="D26" i="2"/>
  <c r="C31" i="2"/>
  <c r="C30" i="2"/>
  <c r="C28" i="2"/>
  <c r="C27" i="2"/>
  <c r="C26" i="2"/>
  <c r="B31" i="2"/>
  <c r="B30" i="2"/>
  <c r="B28" i="2"/>
  <c r="B27" i="2"/>
  <c r="B26" i="2"/>
  <c r="A31" i="2"/>
  <c r="A30" i="2"/>
  <c r="A28" i="2"/>
  <c r="A27" i="2"/>
  <c r="A26" i="2"/>
  <c r="D25" i="2"/>
  <c r="A25" i="2"/>
  <c r="F22" i="2"/>
  <c r="F21" i="2"/>
  <c r="F20" i="2"/>
  <c r="F19" i="2"/>
  <c r="F18" i="2"/>
  <c r="F16" i="2"/>
  <c r="D23" i="2"/>
  <c r="D22" i="2"/>
  <c r="D21" i="2"/>
  <c r="D20" i="2"/>
  <c r="D19" i="2"/>
  <c r="D18" i="2"/>
  <c r="D16" i="2"/>
  <c r="D14" i="2"/>
  <c r="C23" i="2"/>
  <c r="C22" i="2"/>
  <c r="C21" i="2"/>
  <c r="C20" i="2"/>
  <c r="C19" i="2"/>
  <c r="C18" i="2"/>
  <c r="C16" i="2"/>
  <c r="C14" i="2"/>
  <c r="B23" i="2"/>
  <c r="B22" i="2"/>
  <c r="B21" i="2"/>
  <c r="B20" i="2"/>
  <c r="B19" i="2"/>
  <c r="B18" i="2"/>
  <c r="B16" i="2"/>
  <c r="B14" i="2"/>
  <c r="A23" i="2"/>
  <c r="A22" i="2"/>
  <c r="A21" i="2"/>
  <c r="A20" i="2"/>
  <c r="A19" i="2"/>
  <c r="A18" i="2"/>
  <c r="A16" i="2"/>
  <c r="A14" i="2"/>
  <c r="D13" i="2"/>
  <c r="A13" i="2"/>
  <c r="F12" i="2"/>
  <c r="E12" i="2"/>
  <c r="D12" i="2"/>
  <c r="C12" i="2"/>
  <c r="B12" i="2"/>
  <c r="A12" i="2"/>
  <c r="D11" i="2"/>
  <c r="A11" i="2"/>
  <c r="E10" i="2"/>
  <c r="D10" i="2"/>
  <c r="C10" i="2"/>
  <c r="B10" i="2"/>
  <c r="D9" i="2"/>
  <c r="C9" i="2"/>
  <c r="B9" i="2"/>
  <c r="D8" i="2"/>
  <c r="C8" i="2"/>
  <c r="B8" i="2"/>
  <c r="D7" i="2"/>
  <c r="A10" i="2"/>
  <c r="A9" i="2"/>
  <c r="A8" i="2"/>
  <c r="A7" i="2"/>
  <c r="F14" i="2"/>
  <c r="E14" i="2"/>
  <c r="J16" i="2" l="1"/>
  <c r="K16" i="2"/>
  <c r="R16" i="2"/>
  <c r="Q16" i="2"/>
  <c r="J12" i="2"/>
  <c r="Q12" i="2"/>
  <c r="K12" i="2"/>
  <c r="R12" i="2"/>
  <c r="J22" i="2"/>
  <c r="K22" i="2"/>
  <c r="Q22" i="2"/>
  <c r="R22" i="2"/>
  <c r="J15" i="2"/>
  <c r="K15" i="2"/>
  <c r="Q15" i="2"/>
  <c r="R15" i="2"/>
  <c r="J18" i="2"/>
  <c r="Q18" i="2"/>
  <c r="K18" i="2"/>
  <c r="R18" i="2"/>
  <c r="J20" i="2"/>
  <c r="K20" i="2"/>
  <c r="R20" i="2"/>
  <c r="Q20" i="2"/>
  <c r="J14" i="2"/>
  <c r="Q14" i="2"/>
  <c r="K14" i="2"/>
  <c r="R14" i="2"/>
  <c r="K19" i="2"/>
  <c r="J19" i="2"/>
  <c r="R19" i="2"/>
  <c r="Q19" i="2"/>
  <c r="J21" i="2"/>
  <c r="K21" i="2"/>
  <c r="Q21" i="2"/>
  <c r="R21" i="2"/>
  <c r="F26" i="2"/>
  <c r="S22" i="2" l="1"/>
  <c r="S15" i="2"/>
  <c r="S18" i="2"/>
  <c r="S12" i="2"/>
  <c r="Q11" i="2"/>
  <c r="S21" i="2"/>
  <c r="L18" i="2"/>
  <c r="L12" i="2"/>
  <c r="L21" i="2"/>
  <c r="L20" i="2"/>
  <c r="L15" i="2"/>
  <c r="L22" i="2"/>
  <c r="L16" i="2"/>
  <c r="S14" i="2"/>
  <c r="S19" i="2"/>
  <c r="K11" i="2"/>
  <c r="L14" i="2"/>
  <c r="S20" i="2"/>
  <c r="S16" i="2"/>
  <c r="J26" i="2"/>
  <c r="K26" i="2"/>
  <c r="Q26" i="2"/>
  <c r="R26" i="2"/>
  <c r="R11" i="2"/>
  <c r="L19" i="2"/>
  <c r="J11" i="2"/>
  <c r="F27" i="2"/>
  <c r="F23" i="2"/>
  <c r="S11" i="2" l="1"/>
  <c r="L26" i="2"/>
  <c r="S26" i="2"/>
  <c r="K23" i="2"/>
  <c r="J23" i="2"/>
  <c r="J13" i="2" s="1"/>
  <c r="R23" i="2"/>
  <c r="Q23" i="2"/>
  <c r="Q13" i="2" s="1"/>
  <c r="L11" i="2"/>
  <c r="J27" i="2"/>
  <c r="K27" i="2"/>
  <c r="Q27" i="2"/>
  <c r="R27" i="2"/>
  <c r="F28" i="2"/>
  <c r="E28" i="2"/>
  <c r="E19" i="2"/>
  <c r="E18" i="2"/>
  <c r="E22" i="2"/>
  <c r="E21" i="2"/>
  <c r="E20" i="2"/>
  <c r="E16" i="2"/>
  <c r="J28" i="2" l="1"/>
  <c r="Q28" i="2"/>
  <c r="K28" i="2"/>
  <c r="R28" i="2"/>
  <c r="S27" i="2"/>
  <c r="S23" i="2"/>
  <c r="S13" i="2" s="1"/>
  <c r="R13" i="2"/>
  <c r="L27" i="2"/>
  <c r="L23" i="2"/>
  <c r="L13" i="2" s="1"/>
  <c r="K13" i="2"/>
  <c r="F30" i="2"/>
  <c r="R16" i="1"/>
  <c r="L28" i="2" l="1"/>
  <c r="S28" i="2"/>
  <c r="J30" i="2"/>
  <c r="K30" i="2"/>
  <c r="Q30" i="2"/>
  <c r="R30" i="2"/>
  <c r="S16" i="1"/>
  <c r="R7" i="1"/>
  <c r="F31" i="2"/>
  <c r="L30" i="2" l="1"/>
  <c r="S30" i="2"/>
  <c r="J31" i="2"/>
  <c r="J25" i="2" s="1"/>
  <c r="J33" i="2" s="1"/>
  <c r="Q31" i="2"/>
  <c r="Q25" i="2" s="1"/>
  <c r="Q35" i="2" s="1"/>
  <c r="K31" i="2"/>
  <c r="R31" i="2"/>
  <c r="R25" i="2" s="1"/>
  <c r="R36" i="2" s="1"/>
  <c r="T16" i="1"/>
  <c r="S76" i="1"/>
  <c r="R76" i="1"/>
  <c r="R104" i="1" s="1"/>
  <c r="S7" i="1"/>
  <c r="S105" i="1" l="1"/>
  <c r="T106" i="1" s="1"/>
  <c r="S37" i="2"/>
  <c r="L31" i="2"/>
  <c r="L25" i="2" s="1"/>
  <c r="K25" i="2"/>
  <c r="K34" i="2" s="1"/>
  <c r="L37" i="2" s="1"/>
  <c r="S31" i="2"/>
  <c r="S25" i="2" s="1"/>
  <c r="T7" i="1"/>
  <c r="T76" i="1"/>
  <c r="E4" i="2" l="1"/>
  <c r="B36" i="4" l="1"/>
  <c r="B15" i="4" s="1"/>
  <c r="B14" i="4" s="1"/>
  <c r="B20" i="4" s="1"/>
  <c r="A3" i="2"/>
  <c r="E5" i="2"/>
  <c r="E23" i="2" l="1"/>
</calcChain>
</file>

<file path=xl/sharedStrings.xml><?xml version="1.0" encoding="utf-8"?>
<sst xmlns="http://purl.oclc.org/ooxml/spreadsheetml/main" count="474" uniqueCount="182">
  <si>
    <t>CLIENTE:        CÂMARA MUNICIPAL DE MOGI DAS CRUZES</t>
  </si>
  <si>
    <t>ETAPA:           EXECUTIVO</t>
  </si>
  <si>
    <t>Descrição</t>
  </si>
  <si>
    <t>Unidade</t>
  </si>
  <si>
    <t>Hora</t>
  </si>
  <si>
    <t>M²</t>
  </si>
  <si>
    <t>Item</t>
  </si>
  <si>
    <t>Fonte</t>
  </si>
  <si>
    <t>Código</t>
  </si>
  <si>
    <t>1.1</t>
  </si>
  <si>
    <t>1.2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</si>
  <si>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</si>
  <si>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</si>
  <si>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</si>
  <si>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</si>
  <si>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</si>
  <si>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</si>
  <si>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</si>
  <si>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</si>
  <si>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</si>
  <si>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</si>
  <si>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SINAPI</t>
  </si>
  <si>
    <t>Quant.</t>
  </si>
  <si>
    <t>E-MAIL: wind.engenharia@uol.com.br</t>
  </si>
  <si>
    <t>Obras Civis</t>
  </si>
  <si>
    <t>P.M</t>
  </si>
  <si>
    <t>L</t>
  </si>
  <si>
    <t>UN</t>
  </si>
  <si>
    <t>M3</t>
  </si>
  <si>
    <t>M</t>
  </si>
  <si>
    <t>RASGO EM ALVENARIA PARA RAMAIS/ DISTRIBUIÇÃO COM DIAMETROS MENORES OU IGUAIS A 40 MM. AF_05/2015</t>
  </si>
  <si>
    <t>H</t>
  </si>
  <si>
    <t>4.2</t>
  </si>
  <si>
    <t>KG</t>
  </si>
  <si>
    <t>APLICAÇÃO DE FUNDO SELADOR ACRÍLICO EM PAREDES, UMA DEMÃO. AF_06/2014</t>
  </si>
  <si>
    <t>MXKM</t>
  </si>
  <si>
    <t>TRANSPORTE HORIZONTAL MANUAL, DE TUBO DE AÇO CARBONO LEVE OU MÉDIO, PRETO OU GALVANIZADO, COM DIÂMETRO MAIOR QUE 32 MM E MENOR OU IGUAL A 65 MM (UNIDADE: MXKM). AF_07/2019</t>
  </si>
  <si>
    <t>AUXILIAR DE ELETRICISTA COM ENCARGOS COMPLEMENTARES</t>
  </si>
  <si>
    <t>AUXILIAR DE ENCANADOR OU BOMBEIRO HIDRÁULICO COM ENCARGOS COMPLEMENTARES</t>
  </si>
  <si>
    <t>ELETRICISTA COM ENCARGOS COMPLEMENTARES</t>
  </si>
  <si>
    <t>ENCANADOR OU BOMBEIRO HIDRÁULICO COM ENCARGOS COMPLEMENTARES</t>
  </si>
  <si>
    <t>MONTADOR DE ESTRUTURA METÁLICA COM ENCARGOS COMPLEMENTARES</t>
  </si>
  <si>
    <t>PEDREIRO COM ENCARGOS COMPLEMENTARES</t>
  </si>
  <si>
    <t>PINTOR COM ENCARGOS COMPLEMENTARES</t>
  </si>
  <si>
    <t>SERVENTE COM ENCARGOS COMPLEMENTARES</t>
  </si>
  <si>
    <t>BUCHA DE NYLON SEM ABA S6, COM PARAFUSO DE 4,20 X 40 MM EM ACO ZINCADO COM ROSCA SOBERBA, CABECA CHATA E FENDA PHILLIPS</t>
  </si>
  <si>
    <t>TINTA LATEX PVA PREMIUM, COR BRANCA</t>
  </si>
  <si>
    <t>SELADOR ACRILICO PAREDES INTERNAS/EXTERNAS</t>
  </si>
  <si>
    <t>PORCA ZINCADA, SEXTAVADA, DIAMETRO 1/4"</t>
  </si>
  <si>
    <t>VERGALHAO ZINCADO ROSCA TOTAL, 1/4 " (6,3 MM)</t>
  </si>
  <si>
    <t>CHUMBADOR, DIAMETRO 1/4" COM PARAFUSO 1/4" X 40 MM</t>
  </si>
  <si>
    <t>FITA ISOLANTE ADESIVA ANTICHAMA, USO ATE 750 V, EM ROLO DE 19 MM X 5 M</t>
  </si>
  <si>
    <t>CONDULETE DE ALUMINIO TIPO X, PARA ELETRODUTO ROSCAVEL DE 1", COM TAMPA CEGA</t>
  </si>
  <si>
    <r>
      <rPr>
        <b/>
        <sz val="12"/>
        <color rgb="FF000000"/>
        <rFont val="Arial"/>
        <family val="2"/>
      </rPr>
      <t>E-MAIL:</t>
    </r>
    <r>
      <rPr>
        <sz val="12"/>
        <color rgb="FF000000"/>
        <rFont val="Arial"/>
        <family val="2"/>
      </rPr>
      <t xml:space="preserve"> wind.engenharia@uol.com.br</t>
    </r>
  </si>
  <si>
    <t>Encarregado Geral de Obra com Encargos Complementares</t>
  </si>
  <si>
    <t>Administração Local - Pessoal Indireto, Despesas com Equipe e Despesas Administrativas</t>
  </si>
  <si>
    <t>CPU</t>
  </si>
  <si>
    <t>3.11</t>
  </si>
  <si>
    <t>ELETRODUTO EM ACO GALVANIZADO ELETROLITICO, LEVE, DIAMETRO 1", PAREDE DE 0,90 MM</t>
  </si>
  <si>
    <t>FURAÇÃO/ABERTURA EM ALVENARIA PARA PASSAGEM DA INFRAESTRUTURA ELETROMECÂNICA/TOMADAS DE AR EXTERNO</t>
  </si>
  <si>
    <t>2.1</t>
  </si>
  <si>
    <t>3.10</t>
  </si>
  <si>
    <t>Fornecimento e Instalação de Cabo de Cobre Flexível Isolado, 2,5 mm², Anti-Chama,  Isolação PVC, 0,45 / 0,75 kV</t>
  </si>
  <si>
    <t>Fornecimento e Instalação de Condulete Múltiplo tipo "X" em Alumínio, para Eletroduto Diâmetro 1"</t>
  </si>
  <si>
    <t>Fornecimento e Instalação de Eletroduto Aço Galvanizado Semi Pesado e Conexões, Diâmetro 1"</t>
  </si>
  <si>
    <t>ARGAMASSA INDUSTRIALIZADA PARA REVESTIMENTOS, MISTURA E PROJEÇÃO DE 1,5 M³/H DE ARGAMASSA. AF_08/2019</t>
  </si>
  <si>
    <t>MASSA ÚNICA, PARA RECEBIMENTO DE PINTURA OU CERÂMICA, EM ARGAMASSA INDUSTRIALIZADA, PREPARO MECÂNICO, APLICADO COM EQUIPAMENTO DE MISTURA E PROJEÇÃO DE 1,5 M3/H DE ARGAMASSA EM FACES INTERNAS DE PAREDES, ESPESSURA DE 10MM, SEM EXECUÇÃO DE TALISCAS. AF_06/2014</t>
  </si>
  <si>
    <t>M2</t>
  </si>
  <si>
    <t>APLICAÇÃO MANUAL DE PINTURA COM TINTA LÁTEX ACRÍLICA EM PAREDES, DUAS DEMÃOS. AF_06/2014</t>
  </si>
  <si>
    <t>C.P</t>
  </si>
  <si>
    <t>Mês</t>
  </si>
  <si>
    <t>ENGENHEIRO CIVIL DE OBRA PLENO COM ENCARGOS COMPLEMENTARES</t>
  </si>
  <si>
    <t>ENCARREGADO GERAL COM ENCARGOS COMPLEMENTARES</t>
  </si>
  <si>
    <t>4.3</t>
  </si>
  <si>
    <t>4.4</t>
  </si>
  <si>
    <t>4.5</t>
  </si>
  <si>
    <t>4.6</t>
  </si>
  <si>
    <t>4.7</t>
  </si>
  <si>
    <t>SERRALHEIRO COM ENCARGOS COMPLEMENTARES</t>
  </si>
  <si>
    <t>Custo Unit. Mat.</t>
  </si>
  <si>
    <t>Preço Total</t>
  </si>
  <si>
    <t>Custo Total Mat.</t>
  </si>
  <si>
    <t>Custo Unit. M.O</t>
  </si>
  <si>
    <t>Custo Total M.O</t>
  </si>
  <si>
    <t>Preço Unit. Mat.</t>
  </si>
  <si>
    <t>Preço Unit. M.O</t>
  </si>
  <si>
    <t>Preço Total Mat.</t>
  </si>
  <si>
    <t>Preço Total M.O</t>
  </si>
  <si>
    <t>Custo Total Materiais</t>
  </si>
  <si>
    <t>Custo Total Mão de Obra</t>
  </si>
  <si>
    <t>Custo Total Global I Preço Total Global com BDI</t>
  </si>
  <si>
    <t>Custo Total</t>
  </si>
  <si>
    <t xml:space="preserve">Engenheiro de Obra Pleno com Encargos Complementares para Administração da Obra </t>
  </si>
  <si>
    <t>APLICAÇÃO E LIXAMENTO DE MASSA LÁTEX EM PAREDES, DUAS DEMÃOS. AF_06/2014</t>
  </si>
  <si>
    <t>LIXA EM FOLHA PARA PAREDE OU MADEIRA, NUMERO 120 (COR VERMELHA)</t>
  </si>
  <si>
    <t>18L</t>
  </si>
  <si>
    <t>MASSA CORRIDA PVA PARA PAREDES INTERNAS</t>
  </si>
  <si>
    <t>COMPOSIÇÃO ANALÍTICA DO BDI:</t>
  </si>
  <si>
    <t>BDI PARA OBRAS/REFORMAS DE EDIFICAÇÕES I SERVIÇOS DE ENGENHARIA</t>
  </si>
  <si>
    <t>COMPOSIÇÃO DETALHADA:</t>
  </si>
  <si>
    <t>(%)</t>
  </si>
  <si>
    <t>Administração Central (AC)</t>
  </si>
  <si>
    <t>Bonificação/Lucro (L)</t>
  </si>
  <si>
    <t>Despesas Financeiras (DF)</t>
  </si>
  <si>
    <t>Seguros e Garantias (SG)</t>
  </si>
  <si>
    <t>Riscos e Imprevistos (R)</t>
  </si>
  <si>
    <t>Tributos (I)</t>
  </si>
  <si>
    <t>PIS</t>
  </si>
  <si>
    <t>COFINS</t>
  </si>
  <si>
    <t>Acórdão 2622/2013 do TCU: BDI = {[(1+AC+S+R+G) x (1+DF) x (1+L) / (1-I)] -1} x 100</t>
  </si>
  <si>
    <t>BDI CALCULADO</t>
  </si>
  <si>
    <t>BDI PARA FORNECIMENTO DE MATERIAIS E EQUIPAMENTOS</t>
  </si>
  <si>
    <t xml:space="preserve">Tributos (I) </t>
  </si>
  <si>
    <t>Custo Unit. Total</t>
  </si>
  <si>
    <t>BDI Mat.</t>
  </si>
  <si>
    <t>BDI M.O</t>
  </si>
  <si>
    <r>
      <t xml:space="preserve">ETAPA: </t>
    </r>
    <r>
      <rPr>
        <sz val="12"/>
        <color indexed="8"/>
        <rFont val="Arial"/>
        <family val="2"/>
      </rPr>
      <t>EXECUTIVO</t>
    </r>
  </si>
  <si>
    <t>RELAÇÃO CUSTO TOTAL DE M.O / CUSTO TOTAL (%)</t>
  </si>
  <si>
    <t>NOTAS GERAIS</t>
  </si>
  <si>
    <t>ISS (*1)</t>
  </si>
  <si>
    <t>CRPB (*2)</t>
  </si>
  <si>
    <t>e outras.</t>
  </si>
  <si>
    <t xml:space="preserve">Preço Total Materiais </t>
  </si>
  <si>
    <t>3/W</t>
  </si>
  <si>
    <t>5/W</t>
  </si>
  <si>
    <t xml:space="preserve">*2. CPRB (Contribuição Previdenciária sobre a Receita Bruta): Alíquota definida pelas leis 12.546/2011, 12.844/2013, 13.161/2015 </t>
  </si>
  <si>
    <t xml:space="preserve">Preço Total Mão de Obra </t>
  </si>
  <si>
    <t>FUNDO ANTICORROSIVO PARA METAIS FERROSOS (ZARCAO)</t>
  </si>
  <si>
    <t>AUXILIAR DE SERRALHEIRO COM ENCARGOS COMPLEMENTARES</t>
  </si>
  <si>
    <t>PINTURA ANTICORROSIVA DOS ELETRODUTOS METÁLICOS EXPOSTOS À INTEMPÉRIE</t>
  </si>
  <si>
    <r>
      <t xml:space="preserve">REF. PREÇO: </t>
    </r>
    <r>
      <rPr>
        <sz val="12"/>
        <color rgb="FF000000"/>
        <rFont val="Arial"/>
        <family val="2"/>
      </rPr>
      <t>SINAPI - 09/2020.</t>
    </r>
  </si>
  <si>
    <r>
      <t xml:space="preserve">CLIENTE: </t>
    </r>
    <r>
      <rPr>
        <sz val="12"/>
        <color rgb="FF000000"/>
        <rFont val="Arial"/>
        <family val="2"/>
      </rPr>
      <t>PREFEITURA MUNICIPAL DE IBICARÉ</t>
    </r>
  </si>
  <si>
    <r>
      <t xml:space="preserve">OBRA: </t>
    </r>
    <r>
      <rPr>
        <sz val="12"/>
        <color rgb="FF000000"/>
        <rFont val="Arial"/>
        <family val="2"/>
      </rPr>
      <t>PROJETO LUMINOTÉCNICO DE GINÁSIO</t>
    </r>
  </si>
  <si>
    <r>
      <rPr>
        <b/>
        <sz val="12"/>
        <color indexed="8"/>
        <rFont val="Arial"/>
        <family val="2"/>
      </rPr>
      <t xml:space="preserve">UNIDADE: </t>
    </r>
    <r>
      <rPr>
        <sz val="12"/>
        <color indexed="8"/>
        <rFont val="Arial"/>
        <family val="2"/>
      </rPr>
      <t>GINÁSIO POLIESPORTIVO DE IBICARÉ</t>
    </r>
  </si>
  <si>
    <r>
      <t xml:space="preserve">RT: </t>
    </r>
    <r>
      <rPr>
        <sz val="10"/>
        <color indexed="8"/>
        <rFont val="Arial"/>
        <family val="2"/>
      </rPr>
      <t>MÁRCIO T. YOSHIDA</t>
    </r>
  </si>
  <si>
    <r>
      <t xml:space="preserve">CREA: </t>
    </r>
    <r>
      <rPr>
        <sz val="10"/>
        <color indexed="8"/>
        <rFont val="Arial"/>
        <family val="2"/>
      </rPr>
      <t>SP-0601359326/D</t>
    </r>
  </si>
  <si>
    <r>
      <t xml:space="preserve">QUALIFICAÇÃO: </t>
    </r>
    <r>
      <rPr>
        <sz val="10"/>
        <color theme="1"/>
        <rFont val="Arial"/>
        <family val="2"/>
      </rPr>
      <t>ENGENHEIRO ELETRICISTA</t>
    </r>
  </si>
  <si>
    <t>1.3</t>
  </si>
  <si>
    <t>ABRACADEIRA EM ACO PARA AMARRACAO DE ELETRODUTOS, TIPO D, COM 1/2" E PARAFUSO DE FIXACAO</t>
  </si>
  <si>
    <t>ARRUELA LISA, REDONDA, DE LATAO POLIDO, DIAMETRO NOMINAL 5/8", DIAMETRO EXTERNO = 34 MM, DIAMETRO DO FURO = 17 MM, ESPESSURA = *2,5* MM</t>
  </si>
  <si>
    <t>BUCHA DE NYLON, DIAMETRO DO FURO 8 MM, COMPRIMENTO 40 MM, COM PARAFUSO DE ROSCA SOBERBA, CABECA CHATA, FENDA SIMPLES, 4,8 X 50 MM</t>
  </si>
  <si>
    <t>PERFILADO PERFURADO SIMPLES 38 X 38 MM, CHAPA 22</t>
  </si>
  <si>
    <t>PROTEÇÃO MECÂNICA DE CIRCUITOS EM PERFILADO DE SEÇÃO 38X38 MM, INCLUINDO ACESSÓRIOS DE FIXAÇÃO.</t>
  </si>
  <si>
    <t>Fornecimento e Instalação de Cabo de Cobre Flexível Isolado, 4,0 mm², Anti-Chama,  Isolação PVC, 0,45 / 0,75 Kv</t>
  </si>
  <si>
    <t>Fornecimento e Instalação de Conectores Múltiplos para Prefilado 38 x 38 MM</t>
  </si>
  <si>
    <t>Quadro Elétrico, Cabeamento e Infraestrutura de Proteção</t>
  </si>
  <si>
    <t>Quadro Elétrico - QD2 - Fornecimento e Instalação - Detalhamento Construtivo conforme Projetos e Caderno Técnico</t>
  </si>
  <si>
    <t>Quadro Elétrico - QD2 - Detalhamento Construtivo conforme Projetos e Caderno Técnico</t>
  </si>
  <si>
    <t>ELETRODUTO PVC FLEXIVEL CORRUGADO, REFORCADO, COR LARANJA, DE 32 MM, PARA LAJES E PISOS</t>
  </si>
  <si>
    <t>ARAME RECOZIDO 16 BWG, D = 1,65 MM (0,016 KG/M) OU 18 BWG, D = 1,25 MM (0,01 KG/M)</t>
  </si>
  <si>
    <t xml:space="preserve">ELETRODUTO FLEXÍVEL CORRUGADO REFORÇADO, PVC, DN 32 MM (1"), PARA CIRCUITOS TERMINAIS, INSTALADO EM LAJE - FORNECIMENTO E INSTALAÇÃO. </t>
  </si>
  <si>
    <t>PROJETOR/REFLETOR LED SMD 200 WATTS, 110LM/W, 22000LM, MODELO RT3200</t>
  </si>
  <si>
    <t>FORNECIMENTO E INSTALAÇÃO DE PROJETOR/REFLETOR LED SMD 200 WATTS, 110LM/W, 22000LM, MODELO RT3200</t>
  </si>
  <si>
    <t>Luminárias/Refletores</t>
  </si>
  <si>
    <t>FIXAÇÃO DE ELETRODUTOS MENORES OU IGUAIS A 40 MM COM ABRAÇADEIRA METÁLICA RÍGIDA TIPO  D.</t>
  </si>
  <si>
    <t xml:space="preserve">                          PLANILHA ANALÍTICA DE COMPOSIÇÃO - GINÁSIO POLIESPORTIVO DE IBICARÉ</t>
  </si>
  <si>
    <t xml:space="preserve">                          PLANILHA ORÇAMENTÁRIA SINTÉTICA - GINÁSIO POLIESPORTIVO DE IBICARÉ</t>
  </si>
  <si>
    <t xml:space="preserve">                        PREFEITURA MUNICIPAL DE IBICARÉ:</t>
  </si>
  <si>
    <t xml:space="preserve">                        GINÁSIO POLIESPORTIVO DE IBICARÉ</t>
  </si>
  <si>
    <t xml:space="preserve">*1. Alíquota base do ISS (3%) extraída do ANEXO I Lei Complementar nº 116, de 31 de julho de 2003 do Município de Ibicaré, para </t>
  </si>
  <si>
    <t>a Atividade "Construção e Reforma de Edifícios". ISS adotado obtido pela alíquota base, ponderada pela participação percentual do custo de M.O em relação ao custo total.</t>
  </si>
  <si>
    <t>Fornecimento de Conectores Múltiplos para Prefilado 38 x 38 MM</t>
  </si>
  <si>
    <t>OMISSOS (ABRAÇADEIRAS, TERMINAIS, LUVAS, BUCHAS, PARAFUSOS DE FIXAÇÃO E CORRELATOS)</t>
  </si>
  <si>
    <r>
      <t xml:space="preserve">ENCARGOS SOCIAIS (DESONERADO): </t>
    </r>
    <r>
      <rPr>
        <sz val="12"/>
        <color indexed="8"/>
        <rFont val="Arial"/>
        <family val="2"/>
      </rPr>
      <t>HORISTA: 83,71% I MENSALISTA: 47,62%</t>
    </r>
  </si>
  <si>
    <t>CJ</t>
  </si>
  <si>
    <t>REMOÇÃO DE LUMINÁRIAS/INFRAESTRUTURA EXISTENTE E LIMPEZA FINAL DA OBRA ( INCLUSIVE DURANTE A EXECUÇÃO).</t>
  </si>
  <si>
    <t>1/W</t>
  </si>
  <si>
    <t>2/W</t>
  </si>
  <si>
    <t>4/W</t>
  </si>
  <si>
    <t>6/W</t>
  </si>
  <si>
    <t>7/W</t>
  </si>
  <si>
    <t>MONTAGEM E DESMONTAGEM DE ANDAIME TUBULAR TIPO TORRE (EXCLUSIVE ANDAIME E LIMPEZA) - 10 MONTAGENS EM H=12M</t>
  </si>
  <si>
    <t>CIM</t>
  </si>
  <si>
    <t>Serviço de montagem e Instalação de painel de controle/comando/acionamento trifásico em caixa metálica até 50A</t>
  </si>
  <si>
    <t>Serviço de instalação de eletroduto em aço galvanizado até 2"com fornecimento de cintas ou abraçadeiras</t>
  </si>
  <si>
    <t>Cabo de Cobre, #4mm², Isolação PVC 70°C, 750V, Classe de encordoamento 5, Antichama, Sem chumbo. NBRNM280</t>
  </si>
  <si>
    <t>Cabo de cobre fléxivel, têmpera mole, encordoamento classe 5, Bitola (2,50mm²). Cobertura PVC, isolamento 750V.</t>
  </si>
  <si>
    <t>8/W</t>
  </si>
  <si>
    <t>9/W</t>
  </si>
  <si>
    <t>10/W</t>
  </si>
  <si>
    <r>
      <rPr>
        <b/>
        <sz val="12"/>
        <color indexed="8"/>
        <rFont val="Arial"/>
        <family val="2"/>
      </rPr>
      <t>REVISÃO:</t>
    </r>
    <r>
      <rPr>
        <sz val="12"/>
        <color indexed="8"/>
        <rFont val="Arial"/>
        <family val="2"/>
      </rPr>
      <t xml:space="preserve"> 03</t>
    </r>
  </si>
  <si>
    <t>Serviços de instalação, retirada ou substituição de projetores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</si>
</sst>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-[$R$-416]* #,##0.00_-;\-[$R$-416]* #,##0.00_-;_-[$R$-416]* &quot;-&quot;??_-;_-@_-"/>
  </numFmts>
  <fonts count="2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6"/>
      <color theme="1"/>
      <name val="Arial"/>
      <family val="2"/>
    </font>
    <font>
      <b/>
      <u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6A6A6"/>
        <bgColor indexed="64"/>
      </patternFill>
    </fill>
  </fills>
  <borders count="41">
    <border>
      <start/>
      <end/>
      <top/>
      <bottom/>
      <diagonal/>
    </border>
    <border>
      <start style="medium">
        <color indexed="64"/>
      </start>
      <end/>
      <top style="medium">
        <color indexed="64"/>
      </top>
      <bottom style="medium">
        <color indexed="64"/>
      </bottom>
      <diagonal/>
    </border>
    <border>
      <start/>
      <end/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/>
      <bottom/>
      <diagonal/>
    </border>
    <border>
      <start/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9" fillId="0" borderId="0"/>
    <xf numFmtId="0" fontId="19" fillId="0" borderId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1">
    <xf numFmtId="0" fontId="0" fillId="0" borderId="0" xfId="0"/>
    <xf numFmtId="0" fontId="7" fillId="2" borderId="4" xfId="0" applyFont="1" applyFill="1" applyBorder="1" applyAlignment="1">
      <alignment horizontal="left"/>
    </xf>
    <xf numFmtId="44" fontId="7" fillId="2" borderId="4" xfId="1" applyFont="1" applyFill="1" applyBorder="1" applyAlignment="1">
      <alignment horizontal="left"/>
    </xf>
    <xf numFmtId="0" fontId="11" fillId="0" borderId="0" xfId="0" applyFont="1" applyBorder="1"/>
    <xf numFmtId="44" fontId="11" fillId="0" borderId="0" xfId="1" applyFont="1" applyBorder="1"/>
    <xf numFmtId="164" fontId="11" fillId="0" borderId="0" xfId="0" applyNumberFormat="1" applyFont="1" applyBorder="1"/>
    <xf numFmtId="0" fontId="18" fillId="0" borderId="0" xfId="0" applyFont="1" applyBorder="1"/>
    <xf numFmtId="0" fontId="14" fillId="0" borderId="0" xfId="0" applyFont="1" applyBorder="1"/>
    <xf numFmtId="0" fontId="0" fillId="0" borderId="0" xfId="0" applyAlignment="1">
      <alignment horizontal="center"/>
    </xf>
    <xf numFmtId="0" fontId="7" fillId="2" borderId="5" xfId="0" applyFont="1" applyFill="1" applyBorder="1" applyAlignment="1">
      <alignment horizontal="left"/>
    </xf>
    <xf numFmtId="44" fontId="7" fillId="2" borderId="5" xfId="1" applyFont="1" applyFill="1" applyBorder="1" applyAlignment="1">
      <alignment horizontal="left"/>
    </xf>
    <xf numFmtId="0" fontId="21" fillId="0" borderId="0" xfId="0" applyFont="1" applyBorder="1"/>
    <xf numFmtId="0" fontId="11" fillId="0" borderId="0" xfId="0" applyFont="1" applyBorder="1" applyAlignment="1">
      <alignment horizontal="center"/>
    </xf>
    <xf numFmtId="164" fontId="10" fillId="4" borderId="16" xfId="0" applyNumberFormat="1" applyFont="1" applyFill="1" applyBorder="1" applyAlignment="1">
      <alignment vertical="center"/>
    </xf>
    <xf numFmtId="0" fontId="14" fillId="5" borderId="10" xfId="0" applyFont="1" applyFill="1" applyBorder="1"/>
    <xf numFmtId="0" fontId="16" fillId="5" borderId="10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right"/>
    </xf>
    <xf numFmtId="2" fontId="16" fillId="5" borderId="10" xfId="0" applyNumberFormat="1" applyFont="1" applyFill="1" applyBorder="1" applyAlignment="1">
      <alignment horizontal="right"/>
    </xf>
    <xf numFmtId="44" fontId="16" fillId="5" borderId="10" xfId="1" applyFont="1" applyFill="1" applyBorder="1" applyAlignment="1">
      <alignment horizontal="right"/>
    </xf>
    <xf numFmtId="0" fontId="14" fillId="5" borderId="10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right" vertical="center" wrapText="1"/>
    </xf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14" fillId="2" borderId="1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right" vertical="center" wrapText="1"/>
    </xf>
    <xf numFmtId="0" fontId="16" fillId="2" borderId="10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right" vertical="center" wrapText="1"/>
    </xf>
    <xf numFmtId="0" fontId="14" fillId="5" borderId="10" xfId="0" applyFont="1" applyFill="1" applyBorder="1" applyAlignment="1">
      <alignment horizontal="justify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2" borderId="10" xfId="0" applyFont="1" applyFill="1" applyBorder="1"/>
    <xf numFmtId="1" fontId="14" fillId="5" borderId="10" xfId="0" applyNumberFormat="1" applyFont="1" applyFill="1" applyBorder="1" applyAlignment="1">
      <alignment horizontal="right" vertical="center" wrapText="1"/>
    </xf>
    <xf numFmtId="0" fontId="14" fillId="5" borderId="13" xfId="0" applyFont="1" applyFill="1" applyBorder="1" applyAlignment="1">
      <alignment horizontal="left"/>
    </xf>
    <xf numFmtId="164" fontId="14" fillId="5" borderId="12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left"/>
    </xf>
    <xf numFmtId="164" fontId="14" fillId="2" borderId="12" xfId="0" applyNumberFormat="1" applyFont="1" applyFill="1" applyBorder="1" applyAlignment="1">
      <alignment horizontal="right" vertical="center" wrapText="1"/>
    </xf>
    <xf numFmtId="0" fontId="14" fillId="2" borderId="13" xfId="0" applyFont="1" applyFill="1" applyBorder="1" applyAlignment="1">
      <alignment horizontal="left"/>
    </xf>
    <xf numFmtId="0" fontId="14" fillId="0" borderId="13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0" borderId="15" xfId="0" applyFont="1" applyBorder="1"/>
    <xf numFmtId="0" fontId="14" fillId="0" borderId="15" xfId="0" applyFont="1" applyBorder="1" applyAlignment="1">
      <alignment horizontal="justify" vertical="center" wrapText="1"/>
    </xf>
    <xf numFmtId="0" fontId="14" fillId="2" borderId="15" xfId="0" applyFont="1" applyFill="1" applyBorder="1" applyAlignment="1">
      <alignment horizontal="right" vertical="center" wrapText="1"/>
    </xf>
    <xf numFmtId="164" fontId="14" fillId="2" borderId="16" xfId="0" applyNumberFormat="1" applyFont="1" applyFill="1" applyBorder="1" applyAlignment="1">
      <alignment horizontal="right" vertical="center" wrapText="1"/>
    </xf>
    <xf numFmtId="0" fontId="14" fillId="2" borderId="21" xfId="0" applyFont="1" applyFill="1" applyBorder="1"/>
    <xf numFmtId="0" fontId="20" fillId="4" borderId="17" xfId="0" applyFont="1" applyFill="1" applyBorder="1" applyAlignment="1">
      <alignment horizontal="left"/>
    </xf>
    <xf numFmtId="0" fontId="20" fillId="4" borderId="18" xfId="0" applyFont="1" applyFill="1" applyBorder="1"/>
    <xf numFmtId="0" fontId="20" fillId="4" borderId="18" xfId="0" applyFont="1" applyFill="1" applyBorder="1" applyAlignment="1">
      <alignment horizontal="center"/>
    </xf>
    <xf numFmtId="0" fontId="20" fillId="4" borderId="18" xfId="0" applyFont="1" applyFill="1" applyBorder="1" applyAlignment="1">
      <alignment horizontal="justify" vertical="center" wrapText="1"/>
    </xf>
    <xf numFmtId="0" fontId="20" fillId="4" borderId="18" xfId="0" applyFont="1" applyFill="1" applyBorder="1" applyAlignment="1">
      <alignment horizontal="right" vertical="center" wrapText="1"/>
    </xf>
    <xf numFmtId="0" fontId="14" fillId="0" borderId="14" xfId="0" applyFont="1" applyBorder="1" applyAlignment="1">
      <alignment horizontal="left"/>
    </xf>
    <xf numFmtId="0" fontId="14" fillId="2" borderId="15" xfId="0" applyFont="1" applyFill="1" applyBorder="1"/>
    <xf numFmtId="0" fontId="14" fillId="2" borderId="15" xfId="0" applyFont="1" applyFill="1" applyBorder="1" applyAlignment="1">
      <alignment horizontal="left" vertical="center" wrapText="1"/>
    </xf>
    <xf numFmtId="0" fontId="20" fillId="4" borderId="18" xfId="0" applyFont="1" applyFill="1" applyBorder="1" applyAlignment="1">
      <alignment horizontal="left" vertical="center" wrapText="1"/>
    </xf>
    <xf numFmtId="44" fontId="14" fillId="2" borderId="10" xfId="1" applyFont="1" applyFill="1" applyBorder="1" applyAlignment="1">
      <alignment horizontal="right" vertical="center" wrapText="1"/>
    </xf>
    <xf numFmtId="0" fontId="14" fillId="5" borderId="20" xfId="0" applyFont="1" applyFill="1" applyBorder="1" applyAlignment="1">
      <alignment horizontal="left"/>
    </xf>
    <xf numFmtId="0" fontId="16" fillId="5" borderId="21" xfId="0" applyFont="1" applyFill="1" applyBorder="1" applyAlignment="1">
      <alignment horizontal="left"/>
    </xf>
    <xf numFmtId="0" fontId="16" fillId="5" borderId="21" xfId="0" applyFont="1" applyFill="1" applyBorder="1" applyAlignment="1">
      <alignment horizontal="right"/>
    </xf>
    <xf numFmtId="44" fontId="16" fillId="5" borderId="21" xfId="1" applyFont="1" applyFill="1" applyBorder="1" applyAlignment="1">
      <alignment horizontal="right"/>
    </xf>
    <xf numFmtId="0" fontId="16" fillId="2" borderId="10" xfId="0" applyFont="1" applyFill="1" applyBorder="1" applyAlignment="1">
      <alignment horizontal="left"/>
    </xf>
    <xf numFmtId="0" fontId="16" fillId="2" borderId="10" xfId="0" applyFont="1" applyFill="1" applyBorder="1" applyAlignment="1">
      <alignment horizontal="right"/>
    </xf>
    <xf numFmtId="44" fontId="16" fillId="2" borderId="10" xfId="1" applyFont="1" applyFill="1" applyBorder="1" applyAlignment="1">
      <alignment horizontal="right"/>
    </xf>
    <xf numFmtId="0" fontId="14" fillId="2" borderId="20" xfId="0" applyFont="1" applyFill="1" applyBorder="1" applyAlignment="1">
      <alignment horizontal="left"/>
    </xf>
    <xf numFmtId="0" fontId="16" fillId="2" borderId="21" xfId="0" applyFont="1" applyFill="1" applyBorder="1" applyAlignment="1">
      <alignment horizontal="left"/>
    </xf>
    <xf numFmtId="0" fontId="16" fillId="2" borderId="21" xfId="0" applyFont="1" applyFill="1" applyBorder="1" applyAlignment="1">
      <alignment horizontal="right"/>
    </xf>
    <xf numFmtId="0" fontId="16" fillId="2" borderId="15" xfId="0" applyFont="1" applyFill="1" applyBorder="1" applyAlignment="1">
      <alignment horizontal="left"/>
    </xf>
    <xf numFmtId="0" fontId="16" fillId="2" borderId="15" xfId="0" applyFont="1" applyFill="1" applyBorder="1" applyAlignment="1">
      <alignment horizontal="right"/>
    </xf>
    <xf numFmtId="0" fontId="14" fillId="2" borderId="10" xfId="0" applyNumberFormat="1" applyFont="1" applyFill="1" applyBorder="1" applyAlignment="1">
      <alignment horizontal="center"/>
    </xf>
    <xf numFmtId="0" fontId="14" fillId="5" borderId="10" xfId="0" applyNumberFormat="1" applyFont="1" applyFill="1" applyBorder="1" applyAlignment="1">
      <alignment horizontal="center"/>
    </xf>
    <xf numFmtId="0" fontId="14" fillId="0" borderId="10" xfId="0" applyNumberFormat="1" applyFont="1" applyBorder="1" applyAlignment="1">
      <alignment horizontal="center"/>
    </xf>
    <xf numFmtId="0" fontId="20" fillId="6" borderId="4" xfId="0" applyFont="1" applyFill="1" applyBorder="1"/>
    <xf numFmtId="0" fontId="20" fillId="6" borderId="4" xfId="0" applyFont="1" applyFill="1" applyBorder="1" applyAlignment="1">
      <alignment horizontal="center"/>
    </xf>
    <xf numFmtId="0" fontId="20" fillId="6" borderId="3" xfId="0" applyFont="1" applyFill="1" applyBorder="1"/>
    <xf numFmtId="0" fontId="14" fillId="2" borderId="18" xfId="0" applyFont="1" applyFill="1" applyBorder="1" applyAlignment="1">
      <alignment horizontal="right" vertical="center" wrapText="1"/>
    </xf>
    <xf numFmtId="0" fontId="16" fillId="2" borderId="10" xfId="0" applyNumberFormat="1" applyFont="1" applyFill="1" applyBorder="1" applyAlignment="1">
      <alignment horizontal="center"/>
    </xf>
    <xf numFmtId="0" fontId="16" fillId="2" borderId="21" xfId="0" applyNumberFormat="1" applyFont="1" applyFill="1" applyBorder="1" applyAlignment="1">
      <alignment horizontal="center"/>
    </xf>
    <xf numFmtId="0" fontId="16" fillId="2" borderId="15" xfId="0" applyNumberFormat="1" applyFont="1" applyFill="1" applyBorder="1" applyAlignment="1">
      <alignment horizontal="center"/>
    </xf>
    <xf numFmtId="0" fontId="14" fillId="0" borderId="15" xfId="0" applyNumberFormat="1" applyFont="1" applyBorder="1" applyAlignment="1">
      <alignment horizontal="center"/>
    </xf>
    <xf numFmtId="0" fontId="14" fillId="2" borderId="18" xfId="0" applyNumberFormat="1" applyFont="1" applyFill="1" applyBorder="1" applyAlignment="1">
      <alignment horizontal="center"/>
    </xf>
    <xf numFmtId="0" fontId="14" fillId="2" borderId="18" xfId="0" applyFont="1" applyFill="1" applyBorder="1" applyAlignment="1">
      <alignment horizontal="justify" vertical="center" wrapText="1"/>
    </xf>
    <xf numFmtId="44" fontId="14" fillId="0" borderId="10" xfId="1" applyFont="1" applyBorder="1" applyAlignment="1">
      <alignment horizontal="right" vertical="center" wrapText="1"/>
    </xf>
    <xf numFmtId="44" fontId="14" fillId="2" borderId="18" xfId="1" applyFont="1" applyFill="1" applyBorder="1" applyAlignment="1">
      <alignment horizontal="right" vertical="center" wrapText="1"/>
    </xf>
    <xf numFmtId="44" fontId="14" fillId="2" borderId="15" xfId="1" applyFont="1" applyFill="1" applyBorder="1" applyAlignment="1">
      <alignment horizontal="right" vertical="center" wrapText="1"/>
    </xf>
    <xf numFmtId="0" fontId="14" fillId="2" borderId="17" xfId="0" applyFont="1" applyFill="1" applyBorder="1" applyAlignment="1">
      <alignment horizontal="left"/>
    </xf>
    <xf numFmtId="0" fontId="14" fillId="2" borderId="18" xfId="0" applyFont="1" applyFill="1" applyBorder="1"/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6" borderId="4" xfId="0" applyFont="1" applyFill="1" applyBorder="1"/>
    <xf numFmtId="0" fontId="6" fillId="6" borderId="4" xfId="0" applyFont="1" applyFill="1" applyBorder="1" applyAlignment="1">
      <alignment horizontal="center"/>
    </xf>
    <xf numFmtId="0" fontId="6" fillId="6" borderId="3" xfId="0" applyFont="1" applyFill="1" applyBorder="1"/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justify" vertical="center" wrapText="1"/>
    </xf>
    <xf numFmtId="2" fontId="6" fillId="4" borderId="5" xfId="0" applyNumberFormat="1" applyFont="1" applyFill="1" applyBorder="1" applyAlignment="1">
      <alignment horizontal="right" vertical="center" wrapText="1"/>
    </xf>
    <xf numFmtId="44" fontId="6" fillId="4" borderId="5" xfId="1" applyFont="1" applyFill="1" applyBorder="1" applyAlignment="1">
      <alignment horizontal="right" vertical="center" wrapText="1"/>
    </xf>
    <xf numFmtId="0" fontId="11" fillId="2" borderId="0" xfId="0" applyFont="1" applyFill="1" applyBorder="1"/>
    <xf numFmtId="164" fontId="14" fillId="2" borderId="11" xfId="0" applyNumberFormat="1" applyFont="1" applyFill="1" applyBorder="1" applyAlignment="1">
      <alignment horizontal="right" vertical="center" wrapText="1"/>
    </xf>
    <xf numFmtId="164" fontId="14" fillId="2" borderId="23" xfId="0" applyNumberFormat="1" applyFont="1" applyFill="1" applyBorder="1" applyAlignment="1">
      <alignment horizontal="right" vertical="center" wrapText="1"/>
    </xf>
    <xf numFmtId="164" fontId="20" fillId="4" borderId="22" xfId="0" applyNumberFormat="1" applyFont="1" applyFill="1" applyBorder="1" applyAlignment="1">
      <alignment horizontal="right" vertical="center" wrapText="1"/>
    </xf>
    <xf numFmtId="164" fontId="20" fillId="4" borderId="22" xfId="0" applyNumberFormat="1" applyFont="1" applyFill="1" applyBorder="1" applyAlignment="1">
      <alignment horizontal="justify" vertical="center" wrapText="1"/>
    </xf>
    <xf numFmtId="164" fontId="10" fillId="4" borderId="23" xfId="0" applyNumberFormat="1" applyFont="1" applyFill="1" applyBorder="1" applyAlignment="1">
      <alignment horizontal="left" vertical="center"/>
    </xf>
    <xf numFmtId="44" fontId="6" fillId="4" borderId="3" xfId="1" applyFont="1" applyFill="1" applyBorder="1" applyAlignment="1">
      <alignment horizontal="justify" vertical="center" wrapText="1"/>
    </xf>
    <xf numFmtId="44" fontId="6" fillId="4" borderId="4" xfId="1" applyFont="1" applyFill="1" applyBorder="1" applyAlignment="1">
      <alignment horizontal="left"/>
    </xf>
    <xf numFmtId="2" fontId="6" fillId="4" borderId="3" xfId="0" applyNumberFormat="1" applyFont="1" applyFill="1" applyBorder="1" applyAlignment="1">
      <alignment horizontal="justify" vertical="center" wrapText="1"/>
    </xf>
    <xf numFmtId="2" fontId="7" fillId="2" borderId="4" xfId="0" applyNumberFormat="1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/>
    </xf>
    <xf numFmtId="44" fontId="16" fillId="2" borderId="21" xfId="1" applyFont="1" applyFill="1" applyBorder="1" applyAlignment="1">
      <alignment horizontal="right"/>
    </xf>
    <xf numFmtId="164" fontId="20" fillId="4" borderId="19" xfId="0" applyNumberFormat="1" applyFont="1" applyFill="1" applyBorder="1" applyAlignment="1">
      <alignment horizontal="justify" vertical="center" wrapText="1"/>
    </xf>
    <xf numFmtId="164" fontId="20" fillId="4" borderId="19" xfId="0" applyNumberFormat="1" applyFont="1" applyFill="1" applyBorder="1" applyAlignment="1">
      <alignment horizontal="right" vertical="center" wrapText="1"/>
    </xf>
    <xf numFmtId="10" fontId="6" fillId="4" borderId="4" xfId="1" applyNumberFormat="1" applyFont="1" applyFill="1" applyBorder="1" applyAlignment="1">
      <alignment horizontal="left"/>
    </xf>
    <xf numFmtId="10" fontId="6" fillId="6" borderId="23" xfId="0" applyNumberFormat="1" applyFont="1" applyFill="1" applyBorder="1" applyAlignment="1">
      <alignment horizontal="left" vertical="center"/>
    </xf>
    <xf numFmtId="0" fontId="16" fillId="5" borderId="10" xfId="0" applyNumberFormat="1" applyFont="1" applyFill="1" applyBorder="1" applyAlignment="1">
      <alignment horizontal="center"/>
    </xf>
    <xf numFmtId="0" fontId="20" fillId="4" borderId="24" xfId="0" applyFont="1" applyFill="1" applyBorder="1" applyAlignment="1">
      <alignment horizontal="left"/>
    </xf>
    <xf numFmtId="0" fontId="20" fillId="4" borderId="25" xfId="0" applyFont="1" applyFill="1" applyBorder="1"/>
    <xf numFmtId="0" fontId="20" fillId="4" borderId="25" xfId="0" applyFont="1" applyFill="1" applyBorder="1" applyAlignment="1">
      <alignment horizontal="center"/>
    </xf>
    <xf numFmtId="0" fontId="20" fillId="4" borderId="25" xfId="0" applyFont="1" applyFill="1" applyBorder="1" applyAlignment="1">
      <alignment horizontal="left" vertical="center" wrapText="1"/>
    </xf>
    <xf numFmtId="0" fontId="20" fillId="4" borderId="25" xfId="0" applyFont="1" applyFill="1" applyBorder="1" applyAlignment="1">
      <alignment horizontal="justify" vertical="center" wrapText="1"/>
    </xf>
    <xf numFmtId="164" fontId="20" fillId="4" borderId="26" xfId="0" applyNumberFormat="1" applyFont="1" applyFill="1" applyBorder="1" applyAlignment="1">
      <alignment horizontal="justify" vertical="center" wrapText="1"/>
    </xf>
    <xf numFmtId="164" fontId="20" fillId="4" borderId="27" xfId="0" applyNumberFormat="1" applyFont="1" applyFill="1" applyBorder="1" applyAlignment="1">
      <alignment horizontal="justify" vertical="center" wrapText="1"/>
    </xf>
    <xf numFmtId="0" fontId="20" fillId="4" borderId="25" xfId="0" applyFont="1" applyFill="1" applyBorder="1" applyAlignment="1">
      <alignment horizontal="right" vertical="center" wrapText="1"/>
    </xf>
    <xf numFmtId="164" fontId="20" fillId="4" borderId="26" xfId="0" applyNumberFormat="1" applyFont="1" applyFill="1" applyBorder="1" applyAlignment="1">
      <alignment horizontal="right" vertical="center" wrapText="1"/>
    </xf>
    <xf numFmtId="164" fontId="20" fillId="4" borderId="27" xfId="0" applyNumberFormat="1" applyFont="1" applyFill="1" applyBorder="1" applyAlignment="1">
      <alignment horizontal="right" vertical="center" wrapText="1"/>
    </xf>
    <xf numFmtId="44" fontId="14" fillId="5" borderId="10" xfId="1" applyFont="1" applyFill="1" applyBorder="1" applyAlignment="1">
      <alignment horizontal="right" vertical="center" wrapText="1"/>
    </xf>
    <xf numFmtId="0" fontId="7" fillId="2" borderId="29" xfId="0" applyFont="1" applyFill="1" applyBorder="1" applyAlignment="1">
      <alignment horizontal="left"/>
    </xf>
    <xf numFmtId="1" fontId="14" fillId="5" borderId="18" xfId="0" applyNumberFormat="1" applyFont="1" applyFill="1" applyBorder="1" applyAlignment="1">
      <alignment horizontal="right" vertical="center" wrapText="1"/>
    </xf>
    <xf numFmtId="44" fontId="14" fillId="2" borderId="10" xfId="0" applyNumberFormat="1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center"/>
    </xf>
    <xf numFmtId="44" fontId="16" fillId="5" borderId="10" xfId="1" applyFont="1" applyFill="1" applyBorder="1" applyAlignment="1">
      <alignment horizontal="right" vertical="center" wrapText="1"/>
    </xf>
    <xf numFmtId="44" fontId="16" fillId="2" borderId="10" xfId="1" applyFont="1" applyFill="1" applyBorder="1" applyAlignment="1">
      <alignment horizontal="right" vertical="center" wrapText="1"/>
    </xf>
    <xf numFmtId="164" fontId="14" fillId="0" borderId="10" xfId="0" applyNumberFormat="1" applyFont="1" applyFill="1" applyBorder="1" applyAlignment="1">
      <alignment horizontal="right"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167" fontId="11" fillId="2" borderId="0" xfId="0" applyNumberFormat="1" applyFont="1" applyFill="1" applyBorder="1"/>
    <xf numFmtId="164" fontId="14" fillId="0" borderId="15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13" fillId="0" borderId="7" xfId="2" applyFont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/>
    </xf>
    <xf numFmtId="0" fontId="1" fillId="0" borderId="2" xfId="2" applyFont="1" applyBorder="1" applyAlignment="1">
      <alignment horizontal="left" vertical="center" wrapText="1"/>
    </xf>
    <xf numFmtId="0" fontId="20" fillId="4" borderId="26" xfId="0" applyFont="1" applyFill="1" applyBorder="1" applyAlignment="1">
      <alignment horizontal="justify" vertical="center" wrapText="1"/>
    </xf>
    <xf numFmtId="0" fontId="20" fillId="4" borderId="22" xfId="0" applyFont="1" applyFill="1" applyBorder="1" applyAlignment="1">
      <alignment horizontal="justify" vertical="center" wrapText="1"/>
    </xf>
    <xf numFmtId="164" fontId="16" fillId="5" borderId="11" xfId="0" applyNumberFormat="1" applyFont="1" applyFill="1" applyBorder="1" applyAlignment="1">
      <alignment horizontal="right" vertical="center" wrapText="1"/>
    </xf>
    <xf numFmtId="164" fontId="14" fillId="0" borderId="11" xfId="0" applyNumberFormat="1" applyFont="1" applyFill="1" applyBorder="1" applyAlignment="1">
      <alignment horizontal="right" vertical="center" wrapText="1"/>
    </xf>
    <xf numFmtId="164" fontId="14" fillId="0" borderId="23" xfId="0" applyNumberFormat="1" applyFont="1" applyFill="1" applyBorder="1" applyAlignment="1">
      <alignment horizontal="right" vertical="center" wrapText="1"/>
    </xf>
    <xf numFmtId="0" fontId="20" fillId="4" borderId="26" xfId="0" applyFont="1" applyFill="1" applyBorder="1" applyAlignment="1">
      <alignment horizontal="right" vertical="center" wrapText="1"/>
    </xf>
    <xf numFmtId="0" fontId="20" fillId="4" borderId="22" xfId="0" applyFont="1" applyFill="1" applyBorder="1" applyAlignment="1">
      <alignment horizontal="right" vertical="center" wrapText="1"/>
    </xf>
    <xf numFmtId="0" fontId="10" fillId="4" borderId="23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28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3" fillId="0" borderId="28" xfId="0" applyFont="1" applyBorder="1" applyAlignment="1">
      <alignment vertical="center"/>
    </xf>
    <xf numFmtId="10" fontId="16" fillId="5" borderId="11" xfId="8" applyNumberFormat="1" applyFont="1" applyFill="1" applyBorder="1" applyAlignment="1">
      <alignment horizontal="right" vertical="center" wrapText="1"/>
    </xf>
    <xf numFmtId="10" fontId="14" fillId="0" borderId="11" xfId="8" applyNumberFormat="1" applyFont="1" applyFill="1" applyBorder="1" applyAlignment="1">
      <alignment horizontal="right" vertical="center" wrapText="1"/>
    </xf>
    <xf numFmtId="10" fontId="14" fillId="0" borderId="23" xfId="8" applyNumberFormat="1" applyFont="1" applyFill="1" applyBorder="1" applyAlignment="1">
      <alignment horizontal="right" vertical="center" wrapText="1"/>
    </xf>
    <xf numFmtId="10" fontId="20" fillId="4" borderId="26" xfId="8" applyNumberFormat="1" applyFont="1" applyFill="1" applyBorder="1" applyAlignment="1">
      <alignment horizontal="right" vertical="center" wrapText="1"/>
    </xf>
    <xf numFmtId="164" fontId="10" fillId="4" borderId="23" xfId="8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44" fontId="7" fillId="2" borderId="4" xfId="0" applyNumberFormat="1" applyFont="1" applyFill="1" applyBorder="1" applyAlignment="1">
      <alignment horizontal="left"/>
    </xf>
    <xf numFmtId="44" fontId="6" fillId="6" borderId="23" xfId="1" applyFont="1" applyFill="1" applyBorder="1" applyAlignment="1">
      <alignment horizontal="left" vertical="center"/>
    </xf>
    <xf numFmtId="44" fontId="6" fillId="6" borderId="16" xfId="1" applyFont="1" applyFill="1" applyBorder="1" applyAlignment="1">
      <alignment vertical="center"/>
    </xf>
    <xf numFmtId="0" fontId="10" fillId="6" borderId="33" xfId="0" applyFont="1" applyFill="1" applyBorder="1" applyAlignment="1">
      <alignment horizontal="left" vertical="center"/>
    </xf>
    <xf numFmtId="0" fontId="10" fillId="6" borderId="34" xfId="0" applyFont="1" applyFill="1" applyBorder="1" applyAlignment="1">
      <alignment horizontal="left" vertical="center"/>
    </xf>
    <xf numFmtId="44" fontId="10" fillId="6" borderId="15" xfId="1" applyFont="1" applyFill="1" applyBorder="1" applyAlignment="1">
      <alignment horizontal="left" vertical="center"/>
    </xf>
    <xf numFmtId="164" fontId="14" fillId="5" borderId="18" xfId="0" applyNumberFormat="1" applyFont="1" applyFill="1" applyBorder="1" applyAlignment="1">
      <alignment horizontal="left"/>
    </xf>
    <xf numFmtId="0" fontId="14" fillId="5" borderId="18" xfId="0" applyFont="1" applyFill="1" applyBorder="1" applyAlignment="1">
      <alignment horizontal="left"/>
    </xf>
    <xf numFmtId="10" fontId="14" fillId="5" borderId="22" xfId="8" applyNumberFormat="1" applyFont="1" applyFill="1" applyBorder="1" applyAlignment="1">
      <alignment horizontal="right"/>
    </xf>
    <xf numFmtId="0" fontId="14" fillId="5" borderId="22" xfId="0" applyFont="1" applyFill="1" applyBorder="1" applyAlignment="1">
      <alignment horizontal="left"/>
    </xf>
    <xf numFmtId="164" fontId="14" fillId="5" borderId="22" xfId="0" applyNumberFormat="1" applyFont="1" applyFill="1" applyBorder="1" applyAlignment="1">
      <alignment horizontal="left"/>
    </xf>
    <xf numFmtId="164" fontId="14" fillId="5" borderId="19" xfId="0" applyNumberFormat="1" applyFont="1" applyFill="1" applyBorder="1"/>
    <xf numFmtId="164" fontId="14" fillId="5" borderId="10" xfId="0" applyNumberFormat="1" applyFont="1" applyFill="1" applyBorder="1" applyAlignment="1">
      <alignment horizontal="left"/>
    </xf>
    <xf numFmtId="0" fontId="14" fillId="5" borderId="10" xfId="0" applyFont="1" applyFill="1" applyBorder="1" applyAlignment="1">
      <alignment horizontal="left"/>
    </xf>
    <xf numFmtId="10" fontId="14" fillId="5" borderId="11" xfId="8" applyNumberFormat="1" applyFont="1" applyFill="1" applyBorder="1" applyAlignment="1">
      <alignment horizontal="right"/>
    </xf>
    <xf numFmtId="0" fontId="14" fillId="5" borderId="11" xfId="0" applyFont="1" applyFill="1" applyBorder="1" applyAlignment="1">
      <alignment horizontal="left"/>
    </xf>
    <xf numFmtId="164" fontId="14" fillId="5" borderId="12" xfId="0" applyNumberFormat="1" applyFont="1" applyFill="1" applyBorder="1"/>
    <xf numFmtId="10" fontId="14" fillId="5" borderId="11" xfId="8" applyNumberFormat="1" applyFont="1" applyFill="1" applyBorder="1" applyAlignment="1">
      <alignment horizontal="left"/>
    </xf>
    <xf numFmtId="164" fontId="14" fillId="5" borderId="11" xfId="0" applyNumberFormat="1" applyFont="1" applyFill="1" applyBorder="1" applyAlignment="1">
      <alignment horizontal="left"/>
    </xf>
    <xf numFmtId="0" fontId="14" fillId="4" borderId="30" xfId="0" applyFont="1" applyFill="1" applyBorder="1" applyAlignment="1">
      <alignment horizontal="left"/>
    </xf>
    <xf numFmtId="0" fontId="14" fillId="4" borderId="31" xfId="0" applyFont="1" applyFill="1" applyBorder="1" applyAlignment="1">
      <alignment horizontal="left"/>
    </xf>
    <xf numFmtId="44" fontId="14" fillId="4" borderId="10" xfId="1" applyFont="1" applyFill="1" applyBorder="1" applyAlignment="1">
      <alignment horizontal="left"/>
    </xf>
    <xf numFmtId="44" fontId="7" fillId="4" borderId="11" xfId="1" applyFont="1" applyFill="1" applyBorder="1" applyAlignment="1">
      <alignment horizontal="left"/>
    </xf>
    <xf numFmtId="10" fontId="7" fillId="4" borderId="11" xfId="0" applyNumberFormat="1" applyFont="1" applyFill="1" applyBorder="1" applyAlignment="1">
      <alignment horizontal="left"/>
    </xf>
    <xf numFmtId="44" fontId="7" fillId="4" borderId="12" xfId="1" applyFont="1" applyFill="1" applyBorder="1"/>
    <xf numFmtId="44" fontId="0" fillId="0" borderId="0" xfId="0" applyNumberFormat="1"/>
    <xf numFmtId="164" fontId="11" fillId="2" borderId="0" xfId="0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left" vertical="center" wrapText="1"/>
    </xf>
    <xf numFmtId="0" fontId="10" fillId="7" borderId="6" xfId="0" applyFont="1" applyFill="1" applyBorder="1" applyAlignment="1">
      <alignment horizontal="left" vertical="center" indent="15"/>
    </xf>
    <xf numFmtId="0" fontId="6" fillId="8" borderId="29" xfId="0" applyFont="1" applyFill="1" applyBorder="1" applyAlignment="1">
      <alignment vertical="center"/>
    </xf>
    <xf numFmtId="0" fontId="6" fillId="8" borderId="5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vertical="center"/>
    </xf>
    <xf numFmtId="0" fontId="7" fillId="0" borderId="29" xfId="0" applyFont="1" applyBorder="1" applyAlignment="1">
      <alignment horizontal="right" vertical="center"/>
    </xf>
    <xf numFmtId="0" fontId="7" fillId="10" borderId="6" xfId="0" applyFont="1" applyFill="1" applyBorder="1" applyAlignment="1">
      <alignment vertical="center"/>
    </xf>
    <xf numFmtId="0" fontId="6" fillId="11" borderId="6" xfId="0" applyFont="1" applyFill="1" applyBorder="1" applyAlignment="1">
      <alignment vertical="center"/>
    </xf>
    <xf numFmtId="0" fontId="6" fillId="12" borderId="6" xfId="0" applyFont="1" applyFill="1" applyBorder="1" applyAlignment="1">
      <alignment vertical="center"/>
    </xf>
    <xf numFmtId="0" fontId="10" fillId="7" borderId="5" xfId="0" applyFont="1" applyFill="1" applyBorder="1" applyAlignment="1">
      <alignment horizontal="left" vertical="center" indent="15"/>
    </xf>
    <xf numFmtId="0" fontId="7" fillId="9" borderId="1" xfId="0" applyFont="1" applyFill="1" applyBorder="1" applyAlignment="1">
      <alignment vertical="center"/>
    </xf>
    <xf numFmtId="2" fontId="6" fillId="12" borderId="29" xfId="8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14" fillId="5" borderId="32" xfId="0" applyFont="1" applyFill="1" applyBorder="1" applyAlignment="1">
      <alignment horizontal="left"/>
    </xf>
    <xf numFmtId="0" fontId="10" fillId="4" borderId="35" xfId="0" applyFont="1" applyFill="1" applyBorder="1" applyAlignment="1">
      <alignment horizontal="left" vertical="center"/>
    </xf>
    <xf numFmtId="0" fontId="13" fillId="0" borderId="7" xfId="2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/>
    </xf>
    <xf numFmtId="10" fontId="10" fillId="4" borderId="23" xfId="8" applyNumberFormat="1" applyFont="1" applyFill="1" applyBorder="1" applyAlignment="1">
      <alignment horizontal="right" vertical="center"/>
    </xf>
    <xf numFmtId="0" fontId="14" fillId="5" borderId="38" xfId="0" applyFont="1" applyFill="1" applyBorder="1" applyAlignment="1">
      <alignment horizontal="left"/>
    </xf>
    <xf numFmtId="0" fontId="6" fillId="12" borderId="1" xfId="0" applyFont="1" applyFill="1" applyBorder="1" applyAlignment="1">
      <alignment vertical="center"/>
    </xf>
    <xf numFmtId="10" fontId="6" fillId="12" borderId="4" xfId="8" applyNumberFormat="1" applyFont="1" applyFill="1" applyBorder="1" applyAlignment="1">
      <alignment horizontal="right" vertical="center"/>
    </xf>
    <xf numFmtId="44" fontId="9" fillId="2" borderId="4" xfId="1" applyFont="1" applyFill="1" applyBorder="1" applyAlignment="1">
      <alignment horizontal="right" vertical="center" wrapText="1"/>
    </xf>
    <xf numFmtId="164" fontId="9" fillId="2" borderId="4" xfId="0" applyNumberFormat="1" applyFont="1" applyFill="1" applyBorder="1" applyAlignment="1">
      <alignment horizontal="right" vertical="center" wrapText="1"/>
    </xf>
    <xf numFmtId="164" fontId="7" fillId="2" borderId="4" xfId="0" applyNumberFormat="1" applyFont="1" applyFill="1" applyBorder="1" applyAlignment="1">
      <alignment horizontal="right" vertical="center" wrapText="1"/>
    </xf>
    <xf numFmtId="10" fontId="9" fillId="2" borderId="4" xfId="8" applyNumberFormat="1" applyFont="1" applyFill="1" applyBorder="1" applyAlignment="1">
      <alignment horizontal="left" vertical="center" wrapText="1"/>
    </xf>
    <xf numFmtId="10" fontId="0" fillId="0" borderId="0" xfId="8" applyNumberFormat="1" applyFont="1"/>
    <xf numFmtId="0" fontId="6" fillId="0" borderId="8" xfId="0" applyFont="1" applyBorder="1" applyAlignment="1">
      <alignment horizontal="left"/>
    </xf>
    <xf numFmtId="44" fontId="20" fillId="4" borderId="18" xfId="1" applyFont="1" applyFill="1" applyBorder="1" applyAlignment="1">
      <alignment horizontal="right" vertical="center" wrapText="1"/>
    </xf>
    <xf numFmtId="4" fontId="16" fillId="5" borderId="10" xfId="0" applyNumberFormat="1" applyFont="1" applyFill="1" applyBorder="1" applyAlignment="1">
      <alignment horizontal="right"/>
    </xf>
    <xf numFmtId="4" fontId="16" fillId="2" borderId="10" xfId="0" applyNumberFormat="1" applyFont="1" applyFill="1" applyBorder="1" applyAlignment="1">
      <alignment horizontal="right"/>
    </xf>
    <xf numFmtId="4" fontId="16" fillId="5" borderId="21" xfId="0" applyNumberFormat="1" applyFont="1" applyFill="1" applyBorder="1" applyAlignment="1">
      <alignment horizontal="right"/>
    </xf>
    <xf numFmtId="4" fontId="20" fillId="4" borderId="25" xfId="0" applyNumberFormat="1" applyFont="1" applyFill="1" applyBorder="1" applyAlignment="1">
      <alignment horizontal="justify" vertical="center" wrapText="1"/>
    </xf>
    <xf numFmtId="4" fontId="16" fillId="5" borderId="10" xfId="0" applyNumberFormat="1" applyFont="1" applyFill="1" applyBorder="1" applyAlignment="1">
      <alignment horizontal="right" vertical="center" wrapText="1"/>
    </xf>
    <xf numFmtId="4" fontId="16" fillId="2" borderId="10" xfId="0" applyNumberFormat="1" applyFont="1" applyFill="1" applyBorder="1" applyAlignment="1">
      <alignment horizontal="right" vertical="center" wrapText="1"/>
    </xf>
    <xf numFmtId="4" fontId="14" fillId="2" borderId="10" xfId="0" applyNumberFormat="1" applyFont="1" applyFill="1" applyBorder="1" applyAlignment="1">
      <alignment horizontal="right" vertical="center" wrapText="1"/>
    </xf>
    <xf numFmtId="4" fontId="14" fillId="2" borderId="15" xfId="0" applyNumberFormat="1" applyFont="1" applyFill="1" applyBorder="1" applyAlignment="1">
      <alignment horizontal="right" vertical="center" wrapText="1"/>
    </xf>
    <xf numFmtId="4" fontId="20" fillId="4" borderId="18" xfId="0" applyNumberFormat="1" applyFont="1" applyFill="1" applyBorder="1" applyAlignment="1">
      <alignment horizontal="right" vertical="center" wrapText="1"/>
    </xf>
    <xf numFmtId="4" fontId="14" fillId="5" borderId="10" xfId="0" applyNumberFormat="1" applyFont="1" applyFill="1" applyBorder="1" applyAlignment="1">
      <alignment horizontal="right" vertical="center" wrapText="1"/>
    </xf>
    <xf numFmtId="4" fontId="14" fillId="0" borderId="10" xfId="0" applyNumberFormat="1" applyFont="1" applyBorder="1" applyAlignment="1">
      <alignment horizontal="right" vertical="center" wrapText="1"/>
    </xf>
    <xf numFmtId="4" fontId="20" fillId="4" borderId="25" xfId="0" applyNumberFormat="1" applyFont="1" applyFill="1" applyBorder="1" applyAlignment="1">
      <alignment horizontal="right" vertical="center" wrapText="1"/>
    </xf>
    <xf numFmtId="4" fontId="14" fillId="2" borderId="18" xfId="0" applyNumberFormat="1" applyFont="1" applyFill="1" applyBorder="1" applyAlignment="1">
      <alignment horizontal="right" vertical="center" wrapText="1"/>
    </xf>
    <xf numFmtId="0" fontId="16" fillId="2" borderId="10" xfId="0" applyNumberFormat="1" applyFont="1" applyFill="1" applyBorder="1" applyAlignment="1">
      <alignment horizontal="right"/>
    </xf>
    <xf numFmtId="0" fontId="16" fillId="2" borderId="21" xfId="0" applyNumberFormat="1" applyFont="1" applyFill="1" applyBorder="1" applyAlignment="1">
      <alignment horizontal="right"/>
    </xf>
    <xf numFmtId="0" fontId="16" fillId="2" borderId="15" xfId="0" applyNumberFormat="1" applyFont="1" applyFill="1" applyBorder="1" applyAlignment="1">
      <alignment horizontal="right"/>
    </xf>
    <xf numFmtId="0" fontId="12" fillId="0" borderId="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2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13" fillId="0" borderId="1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left" vertical="center" wrapText="1"/>
    </xf>
    <xf numFmtId="0" fontId="13" fillId="0" borderId="3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3" fillId="0" borderId="6" xfId="2" applyFont="1" applyBorder="1" applyAlignment="1">
      <alignment horizontal="left" vertical="center" wrapText="1"/>
    </xf>
    <xf numFmtId="0" fontId="13" fillId="0" borderId="7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2" fillId="0" borderId="3" xfId="2" applyFont="1" applyBorder="1" applyAlignment="1">
      <alignment horizontal="left" vertical="center" wrapText="1"/>
    </xf>
    <xf numFmtId="0" fontId="15" fillId="0" borderId="6" xfId="2" applyFont="1" applyBorder="1" applyAlignment="1">
      <alignment horizontal="left" vertical="center" wrapText="1"/>
    </xf>
    <xf numFmtId="0" fontId="15" fillId="0" borderId="7" xfId="2" applyFont="1" applyBorder="1" applyAlignment="1">
      <alignment horizontal="left" vertical="center" wrapText="1"/>
    </xf>
    <xf numFmtId="0" fontId="15" fillId="0" borderId="5" xfId="2" applyFont="1" applyBorder="1" applyAlignment="1">
      <alignment horizontal="left" vertical="center" wrapText="1"/>
    </xf>
    <xf numFmtId="0" fontId="14" fillId="5" borderId="30" xfId="0" applyFont="1" applyFill="1" applyBorder="1" applyAlignment="1">
      <alignment horizontal="left"/>
    </xf>
    <xf numFmtId="0" fontId="14" fillId="5" borderId="31" xfId="0" applyFont="1" applyFill="1" applyBorder="1" applyAlignment="1">
      <alignment horizontal="left"/>
    </xf>
    <xf numFmtId="0" fontId="14" fillId="5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/>
    </xf>
    <xf numFmtId="0" fontId="10" fillId="4" borderId="35" xfId="0" applyFont="1" applyFill="1" applyBorder="1" applyAlignment="1">
      <alignment horizontal="left" vertical="center"/>
    </xf>
    <xf numFmtId="0" fontId="14" fillId="5" borderId="39" xfId="0" applyFont="1" applyFill="1" applyBorder="1" applyAlignment="1">
      <alignment horizontal="left"/>
    </xf>
    <xf numFmtId="0" fontId="14" fillId="5" borderId="38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0" borderId="3" xfId="2" applyFont="1" applyBorder="1" applyAlignment="1">
      <alignment horizontal="left" vertical="center"/>
    </xf>
    <xf numFmtId="0" fontId="1" fillId="0" borderId="1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1" fillId="0" borderId="2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5" fillId="0" borderId="8" xfId="2" applyFont="1" applyBorder="1" applyAlignment="1">
      <alignment horizontal="left" vertical="center"/>
    </xf>
    <xf numFmtId="0" fontId="5" fillId="0" borderId="28" xfId="2" applyFont="1" applyBorder="1" applyAlignment="1">
      <alignment horizontal="left" vertical="center"/>
    </xf>
    <xf numFmtId="0" fontId="5" fillId="0" borderId="9" xfId="2" applyFont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/>
    </xf>
    <xf numFmtId="0" fontId="6" fillId="12" borderId="3" xfId="0" applyFont="1" applyFill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9" xfId="0" applyBorder="1" applyAlignment="1">
      <alignment horizontal="left" wrapText="1"/>
    </xf>
    <xf numFmtId="0" fontId="0" fillId="0" borderId="40" xfId="0" applyBorder="1" applyAlignment="1">
      <alignment horizontal="left"/>
    </xf>
    <xf numFmtId="0" fontId="10" fillId="7" borderId="36" xfId="0" applyFont="1" applyFill="1" applyBorder="1" applyAlignment="1">
      <alignment horizontal="left" vertical="center" indent="15"/>
    </xf>
    <xf numFmtId="0" fontId="10" fillId="7" borderId="37" xfId="0" applyFont="1" applyFill="1" applyBorder="1" applyAlignment="1">
      <alignment horizontal="left" vertical="center" indent="15"/>
    </xf>
    <xf numFmtId="0" fontId="24" fillId="8" borderId="6" xfId="0" applyFont="1" applyFill="1" applyBorder="1" applyAlignment="1">
      <alignment vertical="center"/>
    </xf>
    <xf numFmtId="0" fontId="24" fillId="8" borderId="5" xfId="0" applyFont="1" applyFill="1" applyBorder="1" applyAlignment="1">
      <alignment vertical="center"/>
    </xf>
    <xf numFmtId="0" fontId="24" fillId="8" borderId="1" xfId="0" applyFont="1" applyFill="1" applyBorder="1" applyAlignment="1">
      <alignment vertical="center"/>
    </xf>
    <xf numFmtId="0" fontId="24" fillId="8" borderId="3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9" xfId="0" applyFill="1" applyBorder="1" applyAlignment="1">
      <alignment vertical="center"/>
    </xf>
    <xf numFmtId="0" fontId="22" fillId="7" borderId="36" xfId="0" applyFont="1" applyFill="1" applyBorder="1" applyAlignment="1">
      <alignment horizontal="center" vertical="center"/>
    </xf>
    <xf numFmtId="0" fontId="22" fillId="7" borderId="37" xfId="0" applyFont="1" applyFill="1" applyBorder="1" applyAlignment="1">
      <alignment horizontal="center" vertical="center"/>
    </xf>
    <xf numFmtId="0" fontId="23" fillId="7" borderId="36" xfId="0" applyFont="1" applyFill="1" applyBorder="1" applyAlignment="1">
      <alignment horizontal="center" vertical="center"/>
    </xf>
    <xf numFmtId="0" fontId="23" fillId="7" borderId="37" xfId="0" applyFont="1" applyFill="1" applyBorder="1" applyAlignment="1">
      <alignment horizontal="center" vertical="center"/>
    </xf>
  </cellXfs>
  <cellStyles count="9">
    <cellStyle name="Moeda" xfId="1" builtinId="4"/>
    <cellStyle name="Moeda 2" xfId="6" xr:uid="{00000000-0005-0000-0000-000001000000}"/>
    <cellStyle name="Normal" xfId="0" builtinId="0"/>
    <cellStyle name="Normal 11" xfId="2" xr:uid="{00000000-0005-0000-0000-000003000000}"/>
    <cellStyle name="Normal 2" xfId="3" xr:uid="{00000000-0005-0000-0000-000004000000}"/>
    <cellStyle name="Normal 3" xfId="4" xr:uid="{00000000-0005-0000-0000-000005000000}"/>
    <cellStyle name="Porcentagem" xfId="8" builtinId="5"/>
    <cellStyle name="Separador de milhares 4" xfId="7" xr:uid="{00000000-0005-0000-0000-000007000000}"/>
    <cellStyle name="Vírgula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worksheet" Target="worksheets/sheet3.xml"/><Relationship Id="rId7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haredStrings" Target="sharedStrings.xml"/><Relationship Id="rId5" Type="http://purl.oclc.org/ooxml/officeDocument/relationships/styles" Target="styles.xml"/><Relationship Id="rId4" Type="http://purl.oclc.org/ooxml/officeDocument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purl.oclc.org/ooxml/officeDocument/relationships/image" Target="../media/image2.png"/><Relationship Id="rId1" Type="http://purl.oclc.org/ooxml/officeDocument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purl.oclc.org/ooxml/officeDocument/relationships/image" Target="../media/image2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27" name="Imagem 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28" name="Imagem 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29" name="Imagem 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0" name="Imagem 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1" name="Imagem 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2" name="Imagem 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3" name="Imagem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4" name="Imagem 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5" name="Imagem 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6" name="Imagem 9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7" name="Imagem 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8" name="Imagem 9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39" name="Imagem 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0" name="Imagem 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1" name="Imagem 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2" name="Imagem 9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3" name="Imagem 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4" name="Imagem 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5" name="Imagem 9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6" name="Imagem 9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7" name="Imagem 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8" name="Imagem 9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49" name="Imagem 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0" name="Imagem 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1" name="Imagem 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2" name="Imagem 9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3" name="Imagem 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4" name="Imagem 9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5" name="Imagem 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6" name="Imagem 9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7" name="Imagem 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8" name="Imagem 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1</xdr:col>
      <xdr:colOff>384175</xdr:colOff>
      <xdr:row>0</xdr:row>
      <xdr:rowOff>857250</xdr:rowOff>
    </xdr:to>
    <xdr:pic>
      <xdr:nvPicPr>
        <xdr:cNvPr id="1059" name="Imagem 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82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1</xdr:col>
      <xdr:colOff>384175</xdr:colOff>
      <xdr:row>0</xdr:row>
      <xdr:rowOff>857250</xdr:rowOff>
    </xdr:to>
    <xdr:pic>
      <xdr:nvPicPr>
        <xdr:cNvPr id="1060" name="Imagem 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8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2" name="Imagem 9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3" name="Imagem 9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4" name="Imagem 9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5" name="Imagem 9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6" name="Imagem 9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7" name="Imagem 9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8" name="Imagem 9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79" name="Imagem 9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0" name="Imagem 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1" name="Imagem 9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2" name="Imagem 9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3" name="Imagem 9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4" name="Imagem 9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5" name="Imagem 9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6" name="Imagem 9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7" name="Imagem 9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8" name="Imagem 9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89" name="Imagem 9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0" name="Imagem 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1" name="Imagem 9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2" name="Imagem 9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3" name="Imagem 9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4" name="Imagem 9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5" name="Imagem 9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6" name="Imagem 9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7" name="Imagem 9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8" name="Imagem 9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199" name="Imagem 9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200" name="Imagem 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201" name="Imagem 9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202" name="Imagem 9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203" name="Imagem 9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95250</xdr:rowOff>
    </xdr:from>
    <xdr:to>
      <xdr:col>2</xdr:col>
      <xdr:colOff>92982</xdr:colOff>
      <xdr:row>0</xdr:row>
      <xdr:rowOff>857250</xdr:rowOff>
    </xdr:to>
    <xdr:pic>
      <xdr:nvPicPr>
        <xdr:cNvPr id="204" name="Imagem 9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rrowheads="1"/>
        </xdr:cNvPicPr>
      </xdr:nvPicPr>
      <xdr:blipFill>
        <a:blip xmlns:r="http://purl.oclc.org/ooxml/officeDocument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83185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104775</xdr:rowOff>
    </xdr:from>
    <xdr:to>
      <xdr:col>2</xdr:col>
      <xdr:colOff>92982</xdr:colOff>
      <xdr:row>0</xdr:row>
      <xdr:rowOff>857250</xdr:rowOff>
    </xdr:to>
    <xdr:pic>
      <xdr:nvPicPr>
        <xdr:cNvPr id="205" name="Imagem 9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8318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purl.oclc.org/ooxml/drawingml/spreadsheetDrawing" xmlns:a="http://purl.oclc.org/ooxml/drawingml/main">
  <xdr:twoCellAnchor>
    <xdr:from>
      <xdr:col>0</xdr:col>
      <xdr:colOff>400050</xdr:colOff>
      <xdr:row>0</xdr:row>
      <xdr:rowOff>123825</xdr:rowOff>
    </xdr:from>
    <xdr:to>
      <xdr:col>0</xdr:col>
      <xdr:colOff>1447800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3825"/>
          <a:ext cx="1047750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purl.oclc.org/ooxml/officeDocument/relationships/drawing" Target="../drawings/drawing3.xml"/><Relationship Id="rId1" Type="http://purl.oclc.org/ooxml/officeDocument/relationships/printerSettings" Target="../printerSettings/printerSettings3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29"/>
  <sheetViews>
    <sheetView topLeftCell="A16" zoomScale="70" zoomScaleNormal="70" workbookViewId="0">
      <selection activeCell="A18" sqref="A18"/>
    </sheetView>
  </sheetViews>
  <sheetFormatPr defaultRowHeight="15.75" x14ac:dyDescent="0.25"/>
  <cols>
    <col min="1" max="1" width="9.85546875" style="3" customWidth="1"/>
    <col min="2" max="2" width="10.7109375" style="3" customWidth="1"/>
    <col min="3" max="3" width="11.85546875" style="12" customWidth="1"/>
    <col min="4" max="4" width="207.7109375" style="3" customWidth="1"/>
    <col min="5" max="5" width="18" style="3" customWidth="1"/>
    <col min="6" max="6" width="18.140625" style="3" customWidth="1"/>
    <col min="7" max="7" width="25.85546875" style="3" customWidth="1"/>
    <col min="8" max="11" width="33.85546875" style="3" customWidth="1"/>
    <col min="12" max="18" width="34" style="3" customWidth="1"/>
    <col min="19" max="19" width="38.5703125" style="3" customWidth="1"/>
    <col min="20" max="20" width="38.42578125" style="12" customWidth="1"/>
    <col min="21" max="21" width="21.7109375" style="3" customWidth="1"/>
    <col min="22" max="22" width="24.85546875" style="3" customWidth="1"/>
    <col min="23" max="16384" width="9.140625" style="3"/>
  </cols>
  <sheetData>
    <row r="1" spans="1:20" ht="76.5" customHeight="1" thickBot="1" x14ac:dyDescent="0.3">
      <c r="A1" s="148" t="s">
        <v>155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54"/>
      <c r="S1" s="150"/>
      <c r="T1" s="151"/>
    </row>
    <row r="2" spans="1:20" ht="20.25" customHeight="1" thickBot="1" x14ac:dyDescent="0.3">
      <c r="A2" s="232" t="s">
        <v>132</v>
      </c>
      <c r="B2" s="233"/>
      <c r="C2" s="233"/>
      <c r="D2" s="234"/>
      <c r="E2" s="238" t="s">
        <v>134</v>
      </c>
      <c r="F2" s="239"/>
      <c r="G2" s="240"/>
      <c r="H2" s="152"/>
      <c r="I2" s="152"/>
      <c r="J2" s="204"/>
      <c r="K2" s="152"/>
      <c r="L2" s="153" t="s">
        <v>135</v>
      </c>
      <c r="M2" s="244" t="s">
        <v>136</v>
      </c>
      <c r="N2" s="245"/>
      <c r="O2" s="245"/>
      <c r="P2" s="245"/>
      <c r="Q2" s="245"/>
      <c r="R2" s="245"/>
      <c r="S2" s="245"/>
      <c r="T2" s="246"/>
    </row>
    <row r="3" spans="1:20" ht="20.25" customHeight="1" thickBot="1" x14ac:dyDescent="0.3">
      <c r="A3" s="235" t="s">
        <v>131</v>
      </c>
      <c r="B3" s="236"/>
      <c r="C3" s="236"/>
      <c r="D3" s="237"/>
      <c r="E3" s="241" t="s">
        <v>133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3"/>
    </row>
    <row r="4" spans="1:20" ht="20.25" customHeight="1" thickBot="1" x14ac:dyDescent="0.3">
      <c r="A4" s="235" t="s">
        <v>116</v>
      </c>
      <c r="B4" s="236"/>
      <c r="C4" s="236"/>
      <c r="D4" s="237"/>
      <c r="E4" s="249" t="s">
        <v>130</v>
      </c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1"/>
    </row>
    <row r="5" spans="1:20" ht="20.25" customHeight="1" thickBot="1" x14ac:dyDescent="0.3">
      <c r="A5" s="235" t="s">
        <v>163</v>
      </c>
      <c r="B5" s="236"/>
      <c r="C5" s="236"/>
      <c r="D5" s="237"/>
      <c r="E5" s="247" t="s">
        <v>180</v>
      </c>
      <c r="F5" s="248"/>
      <c r="G5" s="137"/>
      <c r="H5" s="137"/>
      <c r="I5" s="137"/>
      <c r="J5" s="203"/>
      <c r="K5" s="137"/>
      <c r="L5" s="252" t="s">
        <v>53</v>
      </c>
      <c r="M5" s="253"/>
      <c r="N5" s="253"/>
      <c r="O5" s="253"/>
      <c r="P5" s="253"/>
      <c r="Q5" s="253"/>
      <c r="R5" s="253"/>
      <c r="S5" s="253"/>
      <c r="T5" s="254"/>
    </row>
    <row r="6" spans="1:20" ht="23.25" customHeight="1" thickBot="1" x14ac:dyDescent="0.35">
      <c r="A6" s="73" t="s">
        <v>6</v>
      </c>
      <c r="B6" s="73" t="s">
        <v>7</v>
      </c>
      <c r="C6" s="74" t="s">
        <v>8</v>
      </c>
      <c r="D6" s="75" t="s">
        <v>2</v>
      </c>
      <c r="E6" s="73" t="s">
        <v>3</v>
      </c>
      <c r="F6" s="73" t="s">
        <v>22</v>
      </c>
      <c r="G6" s="73" t="s">
        <v>56</v>
      </c>
      <c r="H6" s="73" t="s">
        <v>79</v>
      </c>
      <c r="I6" s="73" t="s">
        <v>82</v>
      </c>
      <c r="J6" s="73" t="s">
        <v>113</v>
      </c>
      <c r="K6" s="73" t="s">
        <v>81</v>
      </c>
      <c r="L6" s="73" t="s">
        <v>83</v>
      </c>
      <c r="M6" s="73" t="s">
        <v>91</v>
      </c>
      <c r="N6" s="73" t="s">
        <v>114</v>
      </c>
      <c r="O6" s="73" t="s">
        <v>84</v>
      </c>
      <c r="P6" s="73" t="s">
        <v>115</v>
      </c>
      <c r="Q6" s="73" t="s">
        <v>85</v>
      </c>
      <c r="R6" s="73" t="s">
        <v>86</v>
      </c>
      <c r="S6" s="73" t="s">
        <v>87</v>
      </c>
      <c r="T6" s="73" t="s">
        <v>80</v>
      </c>
    </row>
    <row r="7" spans="1:20" s="11" customFormat="1" ht="16.5" customHeight="1" x14ac:dyDescent="0.35">
      <c r="A7" s="48">
        <v>1</v>
      </c>
      <c r="B7" s="49"/>
      <c r="C7" s="50"/>
      <c r="D7" s="56" t="s">
        <v>55</v>
      </c>
      <c r="E7" s="51"/>
      <c r="F7" s="51"/>
      <c r="G7" s="51"/>
      <c r="H7" s="51"/>
      <c r="I7" s="51"/>
      <c r="J7" s="141"/>
      <c r="K7" s="101">
        <f>SUM(K8:K15)</f>
        <v>0</v>
      </c>
      <c r="L7" s="109">
        <f>SUM(L8:L15)</f>
        <v>8072.4000000000005</v>
      </c>
      <c r="M7" s="119">
        <f>L7+K7</f>
        <v>8072.4000000000005</v>
      </c>
      <c r="N7" s="158">
        <v>0.2535</v>
      </c>
      <c r="O7" s="145"/>
      <c r="P7" s="158">
        <v>0.2535</v>
      </c>
      <c r="Q7" s="141"/>
      <c r="R7" s="101">
        <f>SUM(R8:R15)</f>
        <v>0</v>
      </c>
      <c r="S7" s="109">
        <f>SUM(S8:S15)</f>
        <v>10118.800000000001</v>
      </c>
      <c r="T7" s="120">
        <f>S7+R7</f>
        <v>10118.800000000001</v>
      </c>
    </row>
    <row r="8" spans="1:20" ht="16.5" customHeight="1" x14ac:dyDescent="0.25">
      <c r="A8" s="36" t="s">
        <v>9</v>
      </c>
      <c r="B8" s="14" t="s">
        <v>21</v>
      </c>
      <c r="C8" s="113">
        <v>90778</v>
      </c>
      <c r="D8" s="16" t="s">
        <v>92</v>
      </c>
      <c r="E8" s="17" t="s">
        <v>4</v>
      </c>
      <c r="F8" s="216">
        <v>40</v>
      </c>
      <c r="G8" s="18"/>
      <c r="H8" s="124">
        <f>H9</f>
        <v>0</v>
      </c>
      <c r="I8" s="124">
        <f>I9</f>
        <v>92.21</v>
      </c>
      <c r="J8" s="129">
        <f>I8+H8</f>
        <v>92.21</v>
      </c>
      <c r="K8" s="129">
        <f>ROUND(H8*$F8,2)</f>
        <v>0</v>
      </c>
      <c r="L8" s="129">
        <f>ROUND(I8*$F8,2)</f>
        <v>3688.4</v>
      </c>
      <c r="M8" s="142">
        <f>L8+K8</f>
        <v>3688.4</v>
      </c>
      <c r="N8" s="155">
        <v>0.2535</v>
      </c>
      <c r="O8" s="142">
        <f>ROUND(H8*(1+$N8),2)</f>
        <v>0</v>
      </c>
      <c r="P8" s="155">
        <v>0.2535</v>
      </c>
      <c r="Q8" s="142">
        <f>ROUND(I8*(1+$P8),2)</f>
        <v>115.59</v>
      </c>
      <c r="R8" s="37">
        <f>ROUND(O8*$F8,2)</f>
        <v>0</v>
      </c>
      <c r="S8" s="37">
        <f>ROUND(Q8*$F8,2)</f>
        <v>4623.6000000000004</v>
      </c>
      <c r="T8" s="37">
        <f>S8+R8</f>
        <v>4623.6000000000004</v>
      </c>
    </row>
    <row r="9" spans="1:20" ht="16.5" customHeight="1" x14ac:dyDescent="0.25">
      <c r="A9" s="40" t="s">
        <v>56</v>
      </c>
      <c r="B9" s="34" t="s">
        <v>21</v>
      </c>
      <c r="C9" s="77">
        <v>90778</v>
      </c>
      <c r="D9" s="62" t="s">
        <v>71</v>
      </c>
      <c r="E9" s="63" t="s">
        <v>31</v>
      </c>
      <c r="F9" s="217">
        <v>1</v>
      </c>
      <c r="G9" s="64">
        <v>92.21</v>
      </c>
      <c r="H9" s="57"/>
      <c r="I9" s="57">
        <f>ROUND(G9*F9,2)</f>
        <v>92.21</v>
      </c>
      <c r="J9" s="57"/>
      <c r="K9" s="57"/>
      <c r="L9" s="131"/>
      <c r="M9" s="143"/>
      <c r="N9" s="156"/>
      <c r="O9" s="143"/>
      <c r="P9" s="156"/>
      <c r="Q9" s="143"/>
      <c r="R9" s="98"/>
      <c r="S9" s="39"/>
      <c r="T9" s="39"/>
    </row>
    <row r="10" spans="1:20" ht="16.5" customHeight="1" x14ac:dyDescent="0.25">
      <c r="A10" s="36" t="s">
        <v>10</v>
      </c>
      <c r="B10" s="14" t="s">
        <v>21</v>
      </c>
      <c r="C10" s="15">
        <v>90776</v>
      </c>
      <c r="D10" s="16" t="s">
        <v>54</v>
      </c>
      <c r="E10" s="17" t="s">
        <v>4</v>
      </c>
      <c r="F10" s="216">
        <v>80</v>
      </c>
      <c r="G10" s="19"/>
      <c r="H10" s="124">
        <f>H11</f>
        <v>0</v>
      </c>
      <c r="I10" s="124">
        <f>I11</f>
        <v>33.590000000000003</v>
      </c>
      <c r="J10" s="129">
        <f>I10+H10</f>
        <v>33.590000000000003</v>
      </c>
      <c r="K10" s="129">
        <f>ROUND(H10*$F10,2)</f>
        <v>0</v>
      </c>
      <c r="L10" s="129">
        <f>ROUND(I10*$F10,2)</f>
        <v>2687.2</v>
      </c>
      <c r="M10" s="142">
        <f>L10+K10</f>
        <v>2687.2</v>
      </c>
      <c r="N10" s="155">
        <v>0.2535</v>
      </c>
      <c r="O10" s="142">
        <f>ROUND(H10*(1+$N10),2)</f>
        <v>0</v>
      </c>
      <c r="P10" s="155">
        <v>0.2535</v>
      </c>
      <c r="Q10" s="142">
        <f>ROUND(I10*(1+$P10),2)</f>
        <v>42.11</v>
      </c>
      <c r="R10" s="37">
        <f>ROUND(O10*$F10,2)</f>
        <v>0</v>
      </c>
      <c r="S10" s="37">
        <f>ROUND(Q10*$F10,2)</f>
        <v>3368.8</v>
      </c>
      <c r="T10" s="37">
        <f>S10+R10</f>
        <v>3368.8</v>
      </c>
    </row>
    <row r="11" spans="1:20" ht="16.5" customHeight="1" x14ac:dyDescent="0.25">
      <c r="A11" s="65" t="s">
        <v>56</v>
      </c>
      <c r="B11" s="47" t="s">
        <v>21</v>
      </c>
      <c r="C11" s="78">
        <v>90776</v>
      </c>
      <c r="D11" s="66" t="s">
        <v>72</v>
      </c>
      <c r="E11" s="63" t="s">
        <v>31</v>
      </c>
      <c r="F11" s="217">
        <v>1</v>
      </c>
      <c r="G11" s="64">
        <v>33.590000000000003</v>
      </c>
      <c r="H11" s="57"/>
      <c r="I11" s="57">
        <f>ROUND(G11*F11,2)</f>
        <v>33.590000000000003</v>
      </c>
      <c r="J11" s="57"/>
      <c r="K11" s="57"/>
      <c r="L11" s="131"/>
      <c r="M11" s="143"/>
      <c r="N11" s="156"/>
      <c r="O11" s="143"/>
      <c r="P11" s="156"/>
      <c r="Q11" s="143"/>
      <c r="R11" s="98"/>
      <c r="S11" s="39"/>
      <c r="T11" s="39"/>
    </row>
    <row r="12" spans="1:20" ht="16.5" customHeight="1" x14ac:dyDescent="0.25">
      <c r="A12" s="58" t="s">
        <v>137</v>
      </c>
      <c r="B12" s="14" t="s">
        <v>21</v>
      </c>
      <c r="C12" s="71">
        <v>97064</v>
      </c>
      <c r="D12" s="59" t="s">
        <v>171</v>
      </c>
      <c r="E12" s="60" t="s">
        <v>29</v>
      </c>
      <c r="F12" s="218">
        <v>120</v>
      </c>
      <c r="G12" s="61"/>
      <c r="H12" s="129">
        <f>SUM(H13:H15)</f>
        <v>0</v>
      </c>
      <c r="I12" s="129">
        <f>SUM(I13:I15)</f>
        <v>14.14</v>
      </c>
      <c r="J12" s="129">
        <f>I12+H12</f>
        <v>14.14</v>
      </c>
      <c r="K12" s="129">
        <f>ROUND(H12*$F12,2)</f>
        <v>0</v>
      </c>
      <c r="L12" s="129">
        <f>ROUND(I12*$F12,2)</f>
        <v>1696.8</v>
      </c>
      <c r="M12" s="142">
        <f>L12+K12</f>
        <v>1696.8</v>
      </c>
      <c r="N12" s="155">
        <v>0.2535</v>
      </c>
      <c r="O12" s="142">
        <f>ROUND(H12*(1+$N12),2)</f>
        <v>0</v>
      </c>
      <c r="P12" s="155">
        <v>0.2535</v>
      </c>
      <c r="Q12" s="142">
        <f>ROUND(I12*(1+$P12),2)</f>
        <v>17.72</v>
      </c>
      <c r="R12" s="37">
        <f>ROUND(O12*$F12,2)</f>
        <v>0</v>
      </c>
      <c r="S12" s="37">
        <f>ROUND(Q12*$F12,2)</f>
        <v>2126.4</v>
      </c>
      <c r="T12" s="37">
        <f>S12+R12</f>
        <v>2126.4</v>
      </c>
    </row>
    <row r="13" spans="1:20" ht="16.5" customHeight="1" x14ac:dyDescent="0.25">
      <c r="A13" s="40" t="s">
        <v>56</v>
      </c>
      <c r="B13" s="34" t="s">
        <v>21</v>
      </c>
      <c r="C13" s="77">
        <v>88278</v>
      </c>
      <c r="D13" s="62" t="s">
        <v>41</v>
      </c>
      <c r="E13" s="63" t="s">
        <v>31</v>
      </c>
      <c r="F13" s="229">
        <v>0.5</v>
      </c>
      <c r="G13" s="64">
        <v>17.82</v>
      </c>
      <c r="H13" s="57"/>
      <c r="I13" s="57">
        <f>ROUND(G13*F13,2)</f>
        <v>8.91</v>
      </c>
      <c r="J13" s="57"/>
      <c r="K13" s="57"/>
      <c r="L13" s="131"/>
      <c r="M13" s="143"/>
      <c r="N13" s="156"/>
      <c r="O13" s="143"/>
      <c r="P13" s="156"/>
      <c r="Q13" s="143"/>
      <c r="R13" s="98"/>
      <c r="S13" s="39"/>
      <c r="T13" s="39"/>
    </row>
    <row r="14" spans="1:20" ht="16.5" customHeight="1" x14ac:dyDescent="0.25">
      <c r="A14" s="65" t="s">
        <v>56</v>
      </c>
      <c r="B14" s="47" t="s">
        <v>21</v>
      </c>
      <c r="C14" s="78">
        <v>88316</v>
      </c>
      <c r="D14" s="66" t="s">
        <v>44</v>
      </c>
      <c r="E14" s="67" t="s">
        <v>31</v>
      </c>
      <c r="F14" s="230">
        <v>0.1</v>
      </c>
      <c r="G14" s="108">
        <v>15.14</v>
      </c>
      <c r="H14" s="57"/>
      <c r="I14" s="57">
        <f>ROUND(G14*F14,2)</f>
        <v>1.51</v>
      </c>
      <c r="J14" s="57"/>
      <c r="K14" s="57"/>
      <c r="L14" s="131"/>
      <c r="M14" s="143"/>
      <c r="N14" s="156"/>
      <c r="O14" s="143"/>
      <c r="P14" s="156"/>
      <c r="Q14" s="143"/>
      <c r="R14" s="98"/>
      <c r="S14" s="39"/>
      <c r="T14" s="39"/>
    </row>
    <row r="15" spans="1:20" ht="16.5" customHeight="1" thickBot="1" x14ac:dyDescent="0.3">
      <c r="A15" s="42" t="s">
        <v>56</v>
      </c>
      <c r="B15" s="54" t="s">
        <v>21</v>
      </c>
      <c r="C15" s="79">
        <v>100251</v>
      </c>
      <c r="D15" s="68" t="s">
        <v>36</v>
      </c>
      <c r="E15" s="69" t="s">
        <v>35</v>
      </c>
      <c r="F15" s="231">
        <v>0.40200000000000002</v>
      </c>
      <c r="G15" s="108">
        <v>9.26</v>
      </c>
      <c r="H15" s="57"/>
      <c r="I15" s="57">
        <f>ROUND(G15*F15,2)</f>
        <v>3.72</v>
      </c>
      <c r="J15" s="57"/>
      <c r="K15" s="57"/>
      <c r="L15" s="131"/>
      <c r="M15" s="143"/>
      <c r="N15" s="156"/>
      <c r="O15" s="143"/>
      <c r="P15" s="156"/>
      <c r="Q15" s="143"/>
      <c r="R15" s="98"/>
      <c r="S15" s="39"/>
      <c r="T15" s="39"/>
    </row>
    <row r="16" spans="1:20" s="11" customFormat="1" ht="16.5" customHeight="1" x14ac:dyDescent="0.35">
      <c r="A16" s="114">
        <v>2</v>
      </c>
      <c r="B16" s="115"/>
      <c r="C16" s="116"/>
      <c r="D16" s="117" t="s">
        <v>153</v>
      </c>
      <c r="E16" s="118"/>
      <c r="F16" s="219"/>
      <c r="G16" s="118"/>
      <c r="H16" s="118"/>
      <c r="I16" s="118"/>
      <c r="J16" s="140"/>
      <c r="K16" s="119">
        <f>SUM(K17:K19)</f>
        <v>24490.560000000001</v>
      </c>
      <c r="L16" s="120">
        <f>SUM(L17:L19)</f>
        <v>456</v>
      </c>
      <c r="M16" s="119">
        <f>L16+K16</f>
        <v>24946.560000000001</v>
      </c>
      <c r="N16" s="158">
        <v>0.2535</v>
      </c>
      <c r="O16" s="145"/>
      <c r="P16" s="158">
        <v>0.2535</v>
      </c>
      <c r="Q16" s="140"/>
      <c r="R16" s="119">
        <f>SUM(R17:R19)</f>
        <v>30698.880000000001</v>
      </c>
      <c r="S16" s="120">
        <f>SUM(S17:S19)</f>
        <v>571.52</v>
      </c>
      <c r="T16" s="120">
        <f>S16+R16</f>
        <v>31270.400000000001</v>
      </c>
    </row>
    <row r="17" spans="1:21" ht="16.5" customHeight="1" x14ac:dyDescent="0.25">
      <c r="A17" s="36" t="s">
        <v>60</v>
      </c>
      <c r="B17" s="14" t="s">
        <v>69</v>
      </c>
      <c r="C17" s="15" t="s">
        <v>166</v>
      </c>
      <c r="D17" s="28" t="s">
        <v>152</v>
      </c>
      <c r="E17" s="22" t="s">
        <v>3</v>
      </c>
      <c r="F17" s="220">
        <v>32</v>
      </c>
      <c r="G17" s="129"/>
      <c r="H17" s="129">
        <f>SUM(H18:H19)</f>
        <v>765.33</v>
      </c>
      <c r="I17" s="129">
        <f>SUM(I18:I19)</f>
        <v>14.25</v>
      </c>
      <c r="J17" s="129">
        <f>I17+H17</f>
        <v>779.58</v>
      </c>
      <c r="K17" s="129">
        <f>ROUND(H17*$F17,2)</f>
        <v>24490.560000000001</v>
      </c>
      <c r="L17" s="129">
        <f>ROUND(I17*$F17,2)</f>
        <v>456</v>
      </c>
      <c r="M17" s="142">
        <f>L17+K17</f>
        <v>24946.560000000001</v>
      </c>
      <c r="N17" s="155">
        <v>0.2535</v>
      </c>
      <c r="O17" s="142">
        <f>ROUND(H17*(1+$N17),2)</f>
        <v>959.34</v>
      </c>
      <c r="P17" s="155">
        <v>0.2535</v>
      </c>
      <c r="Q17" s="142">
        <f>ROUND(I17*(1+$P17),2)</f>
        <v>17.86</v>
      </c>
      <c r="R17" s="37">
        <f>ROUND(O17*$F17,2)</f>
        <v>30698.880000000001</v>
      </c>
      <c r="S17" s="37">
        <f>ROUND(Q17*$F17,2)</f>
        <v>571.52</v>
      </c>
      <c r="T17" s="37">
        <f>S17+R17</f>
        <v>31270.400000000001</v>
      </c>
      <c r="U17" s="5"/>
    </row>
    <row r="18" spans="1:21" ht="16.5" customHeight="1" x14ac:dyDescent="0.25">
      <c r="A18" s="38" t="s">
        <v>56</v>
      </c>
      <c r="B18" s="132" t="s">
        <v>25</v>
      </c>
      <c r="C18" s="133"/>
      <c r="D18" s="29" t="s">
        <v>151</v>
      </c>
      <c r="E18" s="27" t="s">
        <v>3</v>
      </c>
      <c r="F18" s="221">
        <v>1</v>
      </c>
      <c r="G18" s="130">
        <v>765.33</v>
      </c>
      <c r="H18" s="130">
        <f>ROUND(G18*F18,2)</f>
        <v>765.33</v>
      </c>
      <c r="I18" s="130"/>
      <c r="J18" s="130"/>
      <c r="K18" s="130"/>
      <c r="L18" s="131"/>
      <c r="M18" s="143"/>
      <c r="N18" s="156"/>
      <c r="O18" s="143"/>
      <c r="P18" s="156"/>
      <c r="Q18" s="143"/>
      <c r="R18" s="98"/>
      <c r="S18" s="39"/>
      <c r="T18" s="39"/>
      <c r="U18" s="5"/>
    </row>
    <row r="19" spans="1:21" ht="16.5" customHeight="1" thickBot="1" x14ac:dyDescent="0.3">
      <c r="A19" s="53" t="s">
        <v>56</v>
      </c>
      <c r="B19" s="43" t="s">
        <v>172</v>
      </c>
      <c r="C19" s="80">
        <v>8200</v>
      </c>
      <c r="D19" s="55" t="s">
        <v>181</v>
      </c>
      <c r="E19" s="45" t="s">
        <v>27</v>
      </c>
      <c r="F19" s="223">
        <v>1</v>
      </c>
      <c r="G19" s="85">
        <v>14.25</v>
      </c>
      <c r="H19" s="85"/>
      <c r="I19" s="85">
        <f>ROUND(G19*F19,2)</f>
        <v>14.25</v>
      </c>
      <c r="J19" s="85"/>
      <c r="K19" s="85"/>
      <c r="L19" s="135"/>
      <c r="M19" s="144"/>
      <c r="N19" s="157"/>
      <c r="O19" s="144"/>
      <c r="P19" s="157"/>
      <c r="Q19" s="144"/>
      <c r="R19" s="99"/>
      <c r="S19" s="46"/>
      <c r="T19" s="46"/>
      <c r="U19" s="5"/>
    </row>
    <row r="20" spans="1:21" s="6" customFormat="1" ht="16.5" customHeight="1" x14ac:dyDescent="0.3">
      <c r="A20" s="48">
        <v>3</v>
      </c>
      <c r="B20" s="49"/>
      <c r="C20" s="50"/>
      <c r="D20" s="51" t="s">
        <v>145</v>
      </c>
      <c r="E20" s="52"/>
      <c r="F20" s="224"/>
      <c r="G20" s="215"/>
      <c r="H20" s="52"/>
      <c r="I20" s="52"/>
      <c r="J20" s="146"/>
      <c r="K20" s="100">
        <f>SUM(K21:K71)</f>
        <v>9133.5299999999988</v>
      </c>
      <c r="L20" s="110">
        <f>SUM(L21:L71)</f>
        <v>8345.7999999999993</v>
      </c>
      <c r="M20" s="101">
        <f>L20+K20</f>
        <v>17479.329999999998</v>
      </c>
      <c r="N20" s="158">
        <v>0.2535</v>
      </c>
      <c r="O20" s="146"/>
      <c r="P20" s="158">
        <v>0.2535</v>
      </c>
      <c r="Q20" s="146"/>
      <c r="R20" s="100">
        <f>SUM(R21:R71)</f>
        <v>11451.26</v>
      </c>
      <c r="S20" s="110">
        <f>SUM(S21:S71)</f>
        <v>10460.109999999999</v>
      </c>
      <c r="T20" s="109">
        <f>S20+R20</f>
        <v>21911.37</v>
      </c>
      <c r="U20" s="5"/>
    </row>
    <row r="21" spans="1:21" s="6" customFormat="1" ht="16.5" customHeight="1" x14ac:dyDescent="0.25">
      <c r="A21" s="36" t="s">
        <v>11</v>
      </c>
      <c r="B21" s="14" t="s">
        <v>69</v>
      </c>
      <c r="C21" s="20" t="s">
        <v>167</v>
      </c>
      <c r="D21" s="21" t="s">
        <v>146</v>
      </c>
      <c r="E21" s="30" t="str">
        <f>E22</f>
        <v>Unidade</v>
      </c>
      <c r="F21" s="225">
        <v>1</v>
      </c>
      <c r="G21" s="124"/>
      <c r="H21" s="129">
        <f>SUM(H22:H23)</f>
        <v>4025</v>
      </c>
      <c r="I21" s="129">
        <f>SUM(I22:I23)</f>
        <v>714.59</v>
      </c>
      <c r="J21" s="129">
        <f>I21+H21</f>
        <v>4739.59</v>
      </c>
      <c r="K21" s="129">
        <f>ROUND(H21*$F21,2)</f>
        <v>4025</v>
      </c>
      <c r="L21" s="129">
        <f>ROUND(I21*$F21,2)</f>
        <v>714.59</v>
      </c>
      <c r="M21" s="142">
        <f>L21+K21</f>
        <v>4739.59</v>
      </c>
      <c r="N21" s="155">
        <v>0.2535</v>
      </c>
      <c r="O21" s="142">
        <f>ROUND(H21*(1+$N21),2)</f>
        <v>5045.34</v>
      </c>
      <c r="P21" s="155">
        <v>0.2535</v>
      </c>
      <c r="Q21" s="142">
        <f>ROUND(I21*(1+$P21),2)</f>
        <v>895.74</v>
      </c>
      <c r="R21" s="37">
        <f>ROUND(O21*$F21,2)</f>
        <v>5045.34</v>
      </c>
      <c r="S21" s="37">
        <f>ROUND(Q21*$F21,2)</f>
        <v>895.74</v>
      </c>
      <c r="T21" s="37">
        <f>S21+R21</f>
        <v>5941.08</v>
      </c>
      <c r="U21" s="5"/>
    </row>
    <row r="22" spans="1:21" s="6" customFormat="1" ht="16.5" customHeight="1" x14ac:dyDescent="0.25">
      <c r="A22" s="41" t="s">
        <v>56</v>
      </c>
      <c r="B22" s="23" t="s">
        <v>25</v>
      </c>
      <c r="C22" s="24"/>
      <c r="D22" s="33" t="s">
        <v>147</v>
      </c>
      <c r="E22" s="26" t="s">
        <v>3</v>
      </c>
      <c r="F22" s="222">
        <v>1</v>
      </c>
      <c r="G22" s="57">
        <v>4025</v>
      </c>
      <c r="H22" s="130">
        <f>ROUND(G22*F22,2)</f>
        <v>4025</v>
      </c>
      <c r="I22" s="130"/>
      <c r="J22" s="130"/>
      <c r="K22" s="130"/>
      <c r="L22" s="131"/>
      <c r="M22" s="143"/>
      <c r="N22" s="156"/>
      <c r="O22" s="143"/>
      <c r="P22" s="156"/>
      <c r="Q22" s="143"/>
      <c r="R22" s="98"/>
      <c r="S22" s="39"/>
      <c r="T22" s="39"/>
      <c r="U22" s="5"/>
    </row>
    <row r="23" spans="1:21" s="6" customFormat="1" ht="16.5" customHeight="1" x14ac:dyDescent="0.25">
      <c r="A23" s="41" t="s">
        <v>56</v>
      </c>
      <c r="B23" s="23" t="s">
        <v>172</v>
      </c>
      <c r="C23" s="72">
        <v>8232</v>
      </c>
      <c r="D23" s="25" t="s">
        <v>173</v>
      </c>
      <c r="E23" s="26" t="s">
        <v>27</v>
      </c>
      <c r="F23" s="222">
        <v>1</v>
      </c>
      <c r="G23" s="57">
        <v>714.59</v>
      </c>
      <c r="H23" s="57"/>
      <c r="I23" s="57">
        <f>ROUND(G23*F23,2)</f>
        <v>714.59</v>
      </c>
      <c r="J23" s="57"/>
      <c r="K23" s="57"/>
      <c r="L23" s="131"/>
      <c r="M23" s="143"/>
      <c r="N23" s="156"/>
      <c r="O23" s="143"/>
      <c r="P23" s="156"/>
      <c r="Q23" s="143"/>
      <c r="R23" s="98"/>
      <c r="S23" s="39"/>
      <c r="T23" s="39"/>
      <c r="U23" s="5"/>
    </row>
    <row r="24" spans="1:21" s="6" customFormat="1" ht="16.5" customHeight="1" x14ac:dyDescent="0.25">
      <c r="A24" s="36" t="s">
        <v>12</v>
      </c>
      <c r="B24" s="14" t="s">
        <v>21</v>
      </c>
      <c r="C24" s="71">
        <v>91847</v>
      </c>
      <c r="D24" s="31" t="s">
        <v>150</v>
      </c>
      <c r="E24" s="30" t="s">
        <v>29</v>
      </c>
      <c r="F24" s="225">
        <v>10</v>
      </c>
      <c r="G24" s="124"/>
      <c r="H24" s="129">
        <f>SUM(H25:H28)</f>
        <v>4</v>
      </c>
      <c r="I24" s="129">
        <f>SUM(I25:I28)</f>
        <v>4.4800000000000004</v>
      </c>
      <c r="J24" s="129">
        <f>I24+H24</f>
        <v>8.48</v>
      </c>
      <c r="K24" s="129">
        <f>ROUND(H24*$F24,2)</f>
        <v>40</v>
      </c>
      <c r="L24" s="129">
        <f>ROUND(I24*$F24,2)</f>
        <v>44.8</v>
      </c>
      <c r="M24" s="142">
        <f>L24+K24</f>
        <v>84.8</v>
      </c>
      <c r="N24" s="155">
        <v>0.2535</v>
      </c>
      <c r="O24" s="142">
        <f>ROUND(H24*(1+$N24),2)</f>
        <v>5.01</v>
      </c>
      <c r="P24" s="155">
        <v>0.2535</v>
      </c>
      <c r="Q24" s="142">
        <f>ROUND(I24*(1+$P24),2)</f>
        <v>5.62</v>
      </c>
      <c r="R24" s="37">
        <f>ROUND(O24*$F24,2)</f>
        <v>50.1</v>
      </c>
      <c r="S24" s="37">
        <f>ROUND(Q24*$F24,2)</f>
        <v>56.2</v>
      </c>
      <c r="T24" s="37">
        <f>S24+R24</f>
        <v>106.30000000000001</v>
      </c>
      <c r="U24" s="5"/>
    </row>
    <row r="25" spans="1:21" s="6" customFormat="1" ht="16.5" customHeight="1" x14ac:dyDescent="0.25">
      <c r="A25" s="38" t="s">
        <v>56</v>
      </c>
      <c r="B25" s="23" t="s">
        <v>21</v>
      </c>
      <c r="C25" s="72">
        <v>39245</v>
      </c>
      <c r="D25" s="33" t="s">
        <v>148</v>
      </c>
      <c r="E25" s="32" t="s">
        <v>29</v>
      </c>
      <c r="F25" s="222">
        <v>1.1000000000000001</v>
      </c>
      <c r="G25" s="57">
        <v>3.61</v>
      </c>
      <c r="H25" s="130">
        <f>ROUND(G25*F25,2)</f>
        <v>3.97</v>
      </c>
      <c r="I25" s="130"/>
      <c r="J25" s="130"/>
      <c r="K25" s="130"/>
      <c r="L25" s="131"/>
      <c r="M25" s="143"/>
      <c r="N25" s="156"/>
      <c r="O25" s="143"/>
      <c r="P25" s="156"/>
      <c r="Q25" s="143"/>
      <c r="R25" s="98"/>
      <c r="S25" s="39"/>
      <c r="T25" s="39"/>
      <c r="U25" s="5"/>
    </row>
    <row r="26" spans="1:21" s="6" customFormat="1" ht="16.5" customHeight="1" x14ac:dyDescent="0.25">
      <c r="A26" s="41" t="s">
        <v>56</v>
      </c>
      <c r="B26" s="23" t="s">
        <v>21</v>
      </c>
      <c r="C26" s="72">
        <v>43132</v>
      </c>
      <c r="D26" s="25" t="s">
        <v>149</v>
      </c>
      <c r="E26" s="26" t="s">
        <v>33</v>
      </c>
      <c r="F26" s="222">
        <v>2E-3</v>
      </c>
      <c r="G26" s="57">
        <v>15.11</v>
      </c>
      <c r="H26" s="130">
        <f>ROUND(G26*F26,2)</f>
        <v>0.03</v>
      </c>
      <c r="I26" s="57"/>
      <c r="J26" s="57"/>
      <c r="K26" s="57"/>
      <c r="L26" s="131"/>
      <c r="M26" s="143"/>
      <c r="N26" s="156"/>
      <c r="O26" s="143"/>
      <c r="P26" s="156"/>
      <c r="Q26" s="143"/>
      <c r="R26" s="98"/>
      <c r="S26" s="39"/>
      <c r="T26" s="39"/>
      <c r="U26" s="5"/>
    </row>
    <row r="27" spans="1:21" s="6" customFormat="1" ht="16.5" customHeight="1" x14ac:dyDescent="0.25">
      <c r="A27" s="41" t="s">
        <v>56</v>
      </c>
      <c r="B27" s="23" t="s">
        <v>21</v>
      </c>
      <c r="C27" s="72">
        <v>88247</v>
      </c>
      <c r="D27" s="25" t="s">
        <v>37</v>
      </c>
      <c r="E27" s="26" t="s">
        <v>31</v>
      </c>
      <c r="F27" s="222">
        <v>0.107</v>
      </c>
      <c r="G27" s="57">
        <v>17.739999999999998</v>
      </c>
      <c r="H27" s="57"/>
      <c r="I27" s="57">
        <f>ROUND(G27*F27,2)</f>
        <v>1.9</v>
      </c>
      <c r="J27" s="57"/>
      <c r="K27" s="57"/>
      <c r="L27" s="131"/>
      <c r="M27" s="143"/>
      <c r="N27" s="156"/>
      <c r="O27" s="143"/>
      <c r="P27" s="156"/>
      <c r="Q27" s="143"/>
      <c r="R27" s="98"/>
      <c r="S27" s="39"/>
      <c r="T27" s="39"/>
      <c r="U27" s="5"/>
    </row>
    <row r="28" spans="1:21" s="6" customFormat="1" ht="16.5" customHeight="1" x14ac:dyDescent="0.25">
      <c r="A28" s="41" t="s">
        <v>56</v>
      </c>
      <c r="B28" s="23" t="s">
        <v>21</v>
      </c>
      <c r="C28" s="72">
        <v>88264</v>
      </c>
      <c r="D28" s="25" t="s">
        <v>39</v>
      </c>
      <c r="E28" s="26" t="s">
        <v>31</v>
      </c>
      <c r="F28" s="222">
        <v>0.107</v>
      </c>
      <c r="G28" s="57">
        <v>24.11</v>
      </c>
      <c r="H28" s="130"/>
      <c r="I28" s="57">
        <f>ROUND(G28*F28,2)</f>
        <v>2.58</v>
      </c>
      <c r="J28" s="130"/>
      <c r="K28" s="130"/>
      <c r="L28" s="131"/>
      <c r="M28" s="143"/>
      <c r="N28" s="156"/>
      <c r="O28" s="143"/>
      <c r="P28" s="156"/>
      <c r="Q28" s="143"/>
      <c r="R28" s="98"/>
      <c r="S28" s="39"/>
      <c r="T28" s="39"/>
      <c r="U28" s="5"/>
    </row>
    <row r="29" spans="1:21" s="6" customFormat="1" ht="16.5" customHeight="1" x14ac:dyDescent="0.25">
      <c r="A29" s="36" t="s">
        <v>13</v>
      </c>
      <c r="B29" s="14" t="s">
        <v>69</v>
      </c>
      <c r="C29" s="20" t="s">
        <v>123</v>
      </c>
      <c r="D29" s="31" t="s">
        <v>64</v>
      </c>
      <c r="E29" s="30" t="str">
        <f>E30</f>
        <v>M</v>
      </c>
      <c r="F29" s="225">
        <v>22</v>
      </c>
      <c r="G29" s="30"/>
      <c r="H29" s="129">
        <f>SUM(H30:H31)</f>
        <v>10.99</v>
      </c>
      <c r="I29" s="129">
        <f>SUM(I30:I31)</f>
        <v>31.87</v>
      </c>
      <c r="J29" s="129">
        <f>I29+H29</f>
        <v>42.86</v>
      </c>
      <c r="K29" s="129">
        <f>ROUND(H29*$F29,2)</f>
        <v>241.78</v>
      </c>
      <c r="L29" s="129">
        <f>ROUND(I29*$F29,2)</f>
        <v>701.14</v>
      </c>
      <c r="M29" s="142">
        <f>L29+K29</f>
        <v>942.92</v>
      </c>
      <c r="N29" s="155">
        <v>0.2535</v>
      </c>
      <c r="O29" s="142">
        <f>ROUND(H29*(1+$N29),2)</f>
        <v>13.78</v>
      </c>
      <c r="P29" s="155">
        <v>0.2535</v>
      </c>
      <c r="Q29" s="142">
        <f>ROUND(I29*(1+$P29),2)</f>
        <v>39.950000000000003</v>
      </c>
      <c r="R29" s="37">
        <f>ROUND(O29*$F29,2)</f>
        <v>303.16000000000003</v>
      </c>
      <c r="S29" s="37">
        <f>ROUND(Q29*$F29,2)</f>
        <v>878.9</v>
      </c>
      <c r="T29" s="37">
        <f>S29+R29</f>
        <v>1182.06</v>
      </c>
      <c r="U29" s="5"/>
    </row>
    <row r="30" spans="1:21" s="6" customFormat="1" ht="16.5" customHeight="1" x14ac:dyDescent="0.25">
      <c r="A30" s="38" t="s">
        <v>56</v>
      </c>
      <c r="B30" s="23" t="s">
        <v>21</v>
      </c>
      <c r="C30" s="72">
        <v>21136</v>
      </c>
      <c r="D30" s="33" t="s">
        <v>58</v>
      </c>
      <c r="E30" s="32" t="s">
        <v>29</v>
      </c>
      <c r="F30" s="222">
        <v>1.05</v>
      </c>
      <c r="G30" s="57">
        <v>10.47</v>
      </c>
      <c r="H30" s="130">
        <f>ROUND(G30*F30,2)</f>
        <v>10.99</v>
      </c>
      <c r="I30" s="130"/>
      <c r="J30" s="130"/>
      <c r="K30" s="130"/>
      <c r="L30" s="131"/>
      <c r="M30" s="143"/>
      <c r="N30" s="156"/>
      <c r="O30" s="143"/>
      <c r="P30" s="156"/>
      <c r="Q30" s="143"/>
      <c r="R30" s="98"/>
      <c r="S30" s="39"/>
      <c r="T30" s="39"/>
      <c r="U30" s="5"/>
    </row>
    <row r="31" spans="1:21" s="6" customFormat="1" ht="16.5" customHeight="1" x14ac:dyDescent="0.25">
      <c r="A31" s="41" t="s">
        <v>56</v>
      </c>
      <c r="B31" s="23" t="s">
        <v>172</v>
      </c>
      <c r="C31" s="72">
        <v>8223</v>
      </c>
      <c r="D31" s="25" t="s">
        <v>174</v>
      </c>
      <c r="E31" s="32" t="s">
        <v>29</v>
      </c>
      <c r="F31" s="222">
        <v>1.05</v>
      </c>
      <c r="G31" s="57">
        <v>30.35</v>
      </c>
      <c r="H31" s="57"/>
      <c r="I31" s="57">
        <f>ROUND(G31*F31,2)</f>
        <v>31.87</v>
      </c>
      <c r="J31" s="57"/>
      <c r="K31" s="57"/>
      <c r="L31" s="131"/>
      <c r="M31" s="143"/>
      <c r="N31" s="156"/>
      <c r="O31" s="143"/>
      <c r="P31" s="156"/>
      <c r="Q31" s="143"/>
      <c r="R31" s="98"/>
      <c r="S31" s="39"/>
      <c r="T31" s="39"/>
      <c r="U31" s="5"/>
    </row>
    <row r="32" spans="1:21" s="6" customFormat="1" ht="16.5" customHeight="1" x14ac:dyDescent="0.25">
      <c r="A32" s="36" t="s">
        <v>14</v>
      </c>
      <c r="B32" s="14" t="s">
        <v>21</v>
      </c>
      <c r="C32" s="20">
        <v>98397</v>
      </c>
      <c r="D32" s="31" t="s">
        <v>129</v>
      </c>
      <c r="E32" s="30" t="s">
        <v>5</v>
      </c>
      <c r="F32" s="225">
        <v>4.0999999999999996</v>
      </c>
      <c r="G32" s="30"/>
      <c r="H32" s="129">
        <f>SUM(H33:H35)</f>
        <v>4.03</v>
      </c>
      <c r="I32" s="129">
        <f>SUM(I33:I35)</f>
        <v>5.16</v>
      </c>
      <c r="J32" s="129">
        <f>I32+H32</f>
        <v>9.1900000000000013</v>
      </c>
      <c r="K32" s="129">
        <f>ROUND(H32*$F32,2)</f>
        <v>16.52</v>
      </c>
      <c r="L32" s="129">
        <f>ROUND(I32*$F32,2)</f>
        <v>21.16</v>
      </c>
      <c r="M32" s="142">
        <f>L32+K32</f>
        <v>37.68</v>
      </c>
      <c r="N32" s="155">
        <v>0.2535</v>
      </c>
      <c r="O32" s="142">
        <f>ROUND(H32*(1+$N32),2)</f>
        <v>5.05</v>
      </c>
      <c r="P32" s="155">
        <v>0.2535</v>
      </c>
      <c r="Q32" s="142">
        <f>ROUND(I32*(1+$P32),2)</f>
        <v>6.47</v>
      </c>
      <c r="R32" s="37">
        <f>ROUND(O32*$F32,2)</f>
        <v>20.71</v>
      </c>
      <c r="S32" s="37">
        <f>ROUND(Q32*$F32,2)</f>
        <v>26.53</v>
      </c>
      <c r="T32" s="37">
        <f>S32+R32</f>
        <v>47.24</v>
      </c>
      <c r="U32" s="5"/>
    </row>
    <row r="33" spans="1:21" s="6" customFormat="1" ht="16.5" customHeight="1" x14ac:dyDescent="0.25">
      <c r="A33" s="38" t="s">
        <v>56</v>
      </c>
      <c r="B33" s="23" t="s">
        <v>21</v>
      </c>
      <c r="C33" s="72">
        <v>7307</v>
      </c>
      <c r="D33" s="33" t="s">
        <v>127</v>
      </c>
      <c r="E33" s="32" t="s">
        <v>26</v>
      </c>
      <c r="F33" s="222">
        <v>0.14399999999999999</v>
      </c>
      <c r="G33" s="57">
        <v>27.96</v>
      </c>
      <c r="H33" s="130">
        <f>ROUND(G33*F33,2)</f>
        <v>4.03</v>
      </c>
      <c r="I33" s="130"/>
      <c r="J33" s="130"/>
      <c r="K33" s="130"/>
      <c r="L33" s="131"/>
      <c r="M33" s="143"/>
      <c r="N33" s="156"/>
      <c r="O33" s="143"/>
      <c r="P33" s="156"/>
      <c r="Q33" s="143"/>
      <c r="R33" s="98"/>
      <c r="S33" s="39"/>
      <c r="T33" s="39"/>
      <c r="U33" s="5"/>
    </row>
    <row r="34" spans="1:21" s="6" customFormat="1" ht="16.5" customHeight="1" x14ac:dyDescent="0.25">
      <c r="A34" s="41" t="s">
        <v>56</v>
      </c>
      <c r="B34" s="23" t="s">
        <v>21</v>
      </c>
      <c r="C34" s="72">
        <v>88251</v>
      </c>
      <c r="D34" s="25" t="s">
        <v>128</v>
      </c>
      <c r="E34" s="26" t="s">
        <v>31</v>
      </c>
      <c r="F34" s="222">
        <v>0.14069999999999999</v>
      </c>
      <c r="G34" s="57">
        <v>16.09</v>
      </c>
      <c r="H34" s="57"/>
      <c r="I34" s="57">
        <f>ROUND(G34*F34,2)</f>
        <v>2.2599999999999998</v>
      </c>
      <c r="J34" s="57"/>
      <c r="K34" s="57"/>
      <c r="L34" s="131"/>
      <c r="M34" s="143"/>
      <c r="N34" s="156"/>
      <c r="O34" s="143"/>
      <c r="P34" s="156"/>
      <c r="Q34" s="143"/>
      <c r="R34" s="98"/>
      <c r="S34" s="39"/>
      <c r="T34" s="39"/>
      <c r="U34" s="5"/>
    </row>
    <row r="35" spans="1:21" s="6" customFormat="1" ht="16.5" customHeight="1" x14ac:dyDescent="0.25">
      <c r="A35" s="41" t="s">
        <v>56</v>
      </c>
      <c r="B35" s="23" t="s">
        <v>21</v>
      </c>
      <c r="C35" s="72">
        <v>88315</v>
      </c>
      <c r="D35" s="25" t="s">
        <v>78</v>
      </c>
      <c r="E35" s="26" t="s">
        <v>31</v>
      </c>
      <c r="F35" s="222">
        <v>0.14069999999999999</v>
      </c>
      <c r="G35" s="57">
        <v>20.62</v>
      </c>
      <c r="H35" s="57"/>
      <c r="I35" s="57">
        <f>ROUND(G35*F35,2)</f>
        <v>2.9</v>
      </c>
      <c r="J35" s="57"/>
      <c r="K35" s="57"/>
      <c r="L35" s="131"/>
      <c r="M35" s="143"/>
      <c r="N35" s="156"/>
      <c r="O35" s="143"/>
      <c r="P35" s="156"/>
      <c r="Q35" s="143"/>
      <c r="R35" s="98"/>
      <c r="S35" s="39"/>
      <c r="T35" s="39"/>
      <c r="U35" s="5"/>
    </row>
    <row r="36" spans="1:21" s="6" customFormat="1" ht="16.5" customHeight="1" x14ac:dyDescent="0.25">
      <c r="A36" s="36" t="s">
        <v>15</v>
      </c>
      <c r="B36" s="14" t="s">
        <v>69</v>
      </c>
      <c r="C36" s="20" t="s">
        <v>168</v>
      </c>
      <c r="D36" s="21" t="s">
        <v>144</v>
      </c>
      <c r="E36" s="30" t="str">
        <f>E37</f>
        <v>UN</v>
      </c>
      <c r="F36" s="225">
        <v>59</v>
      </c>
      <c r="G36" s="30"/>
      <c r="H36" s="129">
        <f>SUM(H37:H39)</f>
        <v>5.01</v>
      </c>
      <c r="I36" s="129">
        <f>SUM(I37:I39)</f>
        <v>4.18</v>
      </c>
      <c r="J36" s="129">
        <f>I36+H36</f>
        <v>9.19</v>
      </c>
      <c r="K36" s="129">
        <f>ROUND(H36*$F36,2)</f>
        <v>295.58999999999997</v>
      </c>
      <c r="L36" s="129">
        <f>ROUND(I36*$F36,2)</f>
        <v>246.62</v>
      </c>
      <c r="M36" s="142">
        <f>L36+K36</f>
        <v>542.21</v>
      </c>
      <c r="N36" s="155">
        <v>0.2535</v>
      </c>
      <c r="O36" s="142">
        <f>ROUND(H36*(1+$N36),2)</f>
        <v>6.28</v>
      </c>
      <c r="P36" s="155">
        <v>0.2535</v>
      </c>
      <c r="Q36" s="142">
        <f>ROUND(I36*(1+$P36),2)</f>
        <v>5.24</v>
      </c>
      <c r="R36" s="37">
        <f>ROUND(O36*$F36,2)</f>
        <v>370.52</v>
      </c>
      <c r="S36" s="37">
        <f>ROUND(Q36*$F36,2)</f>
        <v>309.16000000000003</v>
      </c>
      <c r="T36" s="37">
        <f>S36+R36</f>
        <v>679.68000000000006</v>
      </c>
      <c r="U36" s="5"/>
    </row>
    <row r="37" spans="1:21" s="6" customFormat="1" ht="16.5" customHeight="1" x14ac:dyDescent="0.25">
      <c r="A37" s="41" t="s">
        <v>56</v>
      </c>
      <c r="B37" s="23" t="s">
        <v>25</v>
      </c>
      <c r="C37" s="24"/>
      <c r="D37" s="33" t="s">
        <v>161</v>
      </c>
      <c r="E37" s="26" t="s">
        <v>27</v>
      </c>
      <c r="F37" s="222">
        <v>1</v>
      </c>
      <c r="G37" s="127">
        <v>5.01</v>
      </c>
      <c r="H37" s="130">
        <f>ROUND(G37*F37,2)</f>
        <v>5.01</v>
      </c>
      <c r="I37" s="130"/>
      <c r="J37" s="130"/>
      <c r="K37" s="130"/>
      <c r="L37" s="131"/>
      <c r="M37" s="143"/>
      <c r="N37" s="156"/>
      <c r="O37" s="143"/>
      <c r="P37" s="156"/>
      <c r="Q37" s="143"/>
      <c r="R37" s="98"/>
      <c r="S37" s="39"/>
      <c r="T37" s="39"/>
      <c r="U37" s="5"/>
    </row>
    <row r="38" spans="1:21" s="6" customFormat="1" ht="16.5" customHeight="1" x14ac:dyDescent="0.25">
      <c r="A38" s="41" t="s">
        <v>56</v>
      </c>
      <c r="B38" s="34" t="s">
        <v>21</v>
      </c>
      <c r="C38" s="72">
        <v>88247</v>
      </c>
      <c r="D38" s="25" t="s">
        <v>37</v>
      </c>
      <c r="E38" s="26" t="s">
        <v>31</v>
      </c>
      <c r="F38" s="222">
        <v>0.1</v>
      </c>
      <c r="G38" s="57">
        <v>17.739999999999998</v>
      </c>
      <c r="H38" s="57"/>
      <c r="I38" s="57">
        <f>ROUND(G38*F38,2)</f>
        <v>1.77</v>
      </c>
      <c r="J38" s="57"/>
      <c r="K38" s="57"/>
      <c r="L38" s="131"/>
      <c r="M38" s="143"/>
      <c r="N38" s="156"/>
      <c r="O38" s="143"/>
      <c r="P38" s="156"/>
      <c r="Q38" s="143"/>
      <c r="R38" s="98"/>
      <c r="S38" s="39"/>
      <c r="T38" s="39"/>
      <c r="U38" s="5"/>
    </row>
    <row r="39" spans="1:21" s="6" customFormat="1" ht="16.5" customHeight="1" x14ac:dyDescent="0.25">
      <c r="A39" s="41" t="s">
        <v>56</v>
      </c>
      <c r="B39" s="23" t="s">
        <v>21</v>
      </c>
      <c r="C39" s="72">
        <v>88264</v>
      </c>
      <c r="D39" s="25" t="s">
        <v>39</v>
      </c>
      <c r="E39" s="26" t="s">
        <v>31</v>
      </c>
      <c r="F39" s="222">
        <v>0.1</v>
      </c>
      <c r="G39" s="57">
        <v>24.11</v>
      </c>
      <c r="H39" s="57"/>
      <c r="I39" s="57">
        <f>ROUND(G39*F39,2)</f>
        <v>2.41</v>
      </c>
      <c r="J39" s="57"/>
      <c r="K39" s="57"/>
      <c r="L39" s="131"/>
      <c r="M39" s="143"/>
      <c r="N39" s="156"/>
      <c r="O39" s="143"/>
      <c r="P39" s="156"/>
      <c r="Q39" s="143"/>
      <c r="R39" s="98"/>
      <c r="S39" s="39"/>
      <c r="T39" s="39"/>
      <c r="U39" s="5"/>
    </row>
    <row r="40" spans="1:21" s="6" customFormat="1" ht="16.5" customHeight="1" x14ac:dyDescent="0.25">
      <c r="A40" s="36" t="s">
        <v>16</v>
      </c>
      <c r="B40" s="14" t="s">
        <v>21</v>
      </c>
      <c r="C40" s="20">
        <v>95802</v>
      </c>
      <c r="D40" s="21" t="s">
        <v>63</v>
      </c>
      <c r="E40" s="30" t="str">
        <f>E41</f>
        <v>UN</v>
      </c>
      <c r="F40" s="225">
        <v>3</v>
      </c>
      <c r="G40" s="30"/>
      <c r="H40" s="129">
        <f>SUM(H41:H44)</f>
        <v>14.55</v>
      </c>
      <c r="I40" s="129">
        <f>SUM(I41:I44)</f>
        <v>22.53</v>
      </c>
      <c r="J40" s="129">
        <f>I40+H40</f>
        <v>37.08</v>
      </c>
      <c r="K40" s="129">
        <f>ROUND(H40*$F40,2)</f>
        <v>43.65</v>
      </c>
      <c r="L40" s="129">
        <f>ROUND(I40*$F40,2)</f>
        <v>67.59</v>
      </c>
      <c r="M40" s="142">
        <f>L40+K40</f>
        <v>111.24000000000001</v>
      </c>
      <c r="N40" s="155">
        <v>0.2535</v>
      </c>
      <c r="O40" s="142">
        <f>ROUND(H40*(1+$N40),2)</f>
        <v>18.239999999999998</v>
      </c>
      <c r="P40" s="155">
        <v>0.2535</v>
      </c>
      <c r="Q40" s="142">
        <f>ROUND(I40*(1+$P40),2)</f>
        <v>28.24</v>
      </c>
      <c r="R40" s="37">
        <f>ROUND(O40*$F40,2)</f>
        <v>54.72</v>
      </c>
      <c r="S40" s="37">
        <f>ROUND(Q40*$F40,2)</f>
        <v>84.72</v>
      </c>
      <c r="T40" s="37">
        <f>S40+R40</f>
        <v>139.44</v>
      </c>
      <c r="U40" s="5"/>
    </row>
    <row r="41" spans="1:21" s="6" customFormat="1" ht="16.5" customHeight="1" x14ac:dyDescent="0.25">
      <c r="A41" s="41" t="s">
        <v>56</v>
      </c>
      <c r="B41" s="34" t="s">
        <v>21</v>
      </c>
      <c r="C41" s="72">
        <v>2581</v>
      </c>
      <c r="D41" s="33" t="s">
        <v>52</v>
      </c>
      <c r="E41" s="26" t="s">
        <v>27</v>
      </c>
      <c r="F41" s="222">
        <v>1</v>
      </c>
      <c r="G41" s="57">
        <v>14.15</v>
      </c>
      <c r="H41" s="130">
        <f>ROUND(G41*F41,2)</f>
        <v>14.15</v>
      </c>
      <c r="I41" s="130"/>
      <c r="J41" s="130"/>
      <c r="K41" s="130"/>
      <c r="L41" s="131"/>
      <c r="M41" s="143"/>
      <c r="N41" s="156"/>
      <c r="O41" s="143"/>
      <c r="P41" s="156"/>
      <c r="Q41" s="143"/>
      <c r="R41" s="98"/>
      <c r="S41" s="39"/>
      <c r="T41" s="39"/>
      <c r="U41" s="5"/>
    </row>
    <row r="42" spans="1:21" s="6" customFormat="1" ht="16.5" customHeight="1" x14ac:dyDescent="0.25">
      <c r="A42" s="41" t="s">
        <v>56</v>
      </c>
      <c r="B42" s="34" t="s">
        <v>21</v>
      </c>
      <c r="C42" s="72">
        <v>11950</v>
      </c>
      <c r="D42" s="25" t="s">
        <v>45</v>
      </c>
      <c r="E42" s="26" t="s">
        <v>27</v>
      </c>
      <c r="F42" s="222">
        <v>2</v>
      </c>
      <c r="G42" s="57">
        <v>0.2</v>
      </c>
      <c r="H42" s="130">
        <f>ROUND(G42*F42,2)</f>
        <v>0.4</v>
      </c>
      <c r="I42" s="130"/>
      <c r="J42" s="130"/>
      <c r="K42" s="130"/>
      <c r="L42" s="131"/>
      <c r="M42" s="143"/>
      <c r="N42" s="156"/>
      <c r="O42" s="143"/>
      <c r="P42" s="156"/>
      <c r="Q42" s="143"/>
      <c r="R42" s="98"/>
      <c r="S42" s="39"/>
      <c r="T42" s="39"/>
      <c r="U42" s="5"/>
    </row>
    <row r="43" spans="1:21" s="6" customFormat="1" ht="16.5" customHeight="1" x14ac:dyDescent="0.25">
      <c r="A43" s="41" t="s">
        <v>56</v>
      </c>
      <c r="B43" s="23" t="s">
        <v>21</v>
      </c>
      <c r="C43" s="72">
        <v>88247</v>
      </c>
      <c r="D43" s="25" t="s">
        <v>37</v>
      </c>
      <c r="E43" s="26" t="s">
        <v>31</v>
      </c>
      <c r="F43" s="222">
        <v>0.53849999999999998</v>
      </c>
      <c r="G43" s="57">
        <v>17.739999999999998</v>
      </c>
      <c r="H43" s="57"/>
      <c r="I43" s="57">
        <f>ROUND(G43*F43,2)</f>
        <v>9.5500000000000007</v>
      </c>
      <c r="J43" s="57"/>
      <c r="K43" s="57"/>
      <c r="L43" s="131"/>
      <c r="M43" s="143"/>
      <c r="N43" s="156"/>
      <c r="O43" s="143"/>
      <c r="P43" s="156"/>
      <c r="Q43" s="143"/>
      <c r="R43" s="98"/>
      <c r="S43" s="39"/>
      <c r="T43" s="39"/>
      <c r="U43" s="5"/>
    </row>
    <row r="44" spans="1:21" s="6" customFormat="1" ht="16.5" customHeight="1" x14ac:dyDescent="0.25">
      <c r="A44" s="41" t="s">
        <v>56</v>
      </c>
      <c r="B44" s="23" t="s">
        <v>21</v>
      </c>
      <c r="C44" s="72">
        <v>88264</v>
      </c>
      <c r="D44" s="25" t="s">
        <v>39</v>
      </c>
      <c r="E44" s="26" t="s">
        <v>31</v>
      </c>
      <c r="F44" s="222">
        <v>0.53849999999999998</v>
      </c>
      <c r="G44" s="57">
        <v>24.11</v>
      </c>
      <c r="H44" s="57"/>
      <c r="I44" s="57">
        <f>ROUND(G44*F44,2)</f>
        <v>12.98</v>
      </c>
      <c r="J44" s="57"/>
      <c r="K44" s="57"/>
      <c r="L44" s="131"/>
      <c r="M44" s="143"/>
      <c r="N44" s="156"/>
      <c r="O44" s="143"/>
      <c r="P44" s="156"/>
      <c r="Q44" s="143"/>
      <c r="R44" s="98"/>
      <c r="S44" s="39"/>
      <c r="T44" s="39"/>
      <c r="U44" s="5"/>
    </row>
    <row r="45" spans="1:21" s="6" customFormat="1" ht="16.5" customHeight="1" x14ac:dyDescent="0.25">
      <c r="A45" s="36" t="s">
        <v>17</v>
      </c>
      <c r="B45" s="14" t="s">
        <v>69</v>
      </c>
      <c r="C45" s="20" t="s">
        <v>124</v>
      </c>
      <c r="D45" s="21" t="s">
        <v>143</v>
      </c>
      <c r="E45" s="30" t="str">
        <f>E46</f>
        <v>M</v>
      </c>
      <c r="F45" s="225">
        <v>585</v>
      </c>
      <c r="G45" s="30"/>
      <c r="H45" s="129">
        <f>SUM(H46:H49)</f>
        <v>2.4700000000000002</v>
      </c>
      <c r="I45" s="129">
        <f>SUM(I46:I49)</f>
        <v>1.67</v>
      </c>
      <c r="J45" s="129">
        <f>I45+H45</f>
        <v>4.1400000000000006</v>
      </c>
      <c r="K45" s="129">
        <f>ROUND(H45*$F45,2)</f>
        <v>1444.95</v>
      </c>
      <c r="L45" s="129">
        <f>ROUND(I45*$F45,2)</f>
        <v>976.95</v>
      </c>
      <c r="M45" s="142">
        <f>L45+K45</f>
        <v>2421.9</v>
      </c>
      <c r="N45" s="155">
        <v>0.2535</v>
      </c>
      <c r="O45" s="142">
        <f>ROUND(H45*(1+$N45),2)</f>
        <v>3.1</v>
      </c>
      <c r="P45" s="155">
        <v>0.2535</v>
      </c>
      <c r="Q45" s="142">
        <f>ROUND(I45*(1+$P45),2)</f>
        <v>2.09</v>
      </c>
      <c r="R45" s="37">
        <f>ROUND(O45*$F45,2)</f>
        <v>1813.5</v>
      </c>
      <c r="S45" s="37">
        <f>ROUND(Q45*$F45,2)</f>
        <v>1222.6500000000001</v>
      </c>
      <c r="T45" s="37">
        <f>S45+R45</f>
        <v>3036.15</v>
      </c>
      <c r="U45" s="5"/>
    </row>
    <row r="46" spans="1:21" s="6" customFormat="1" ht="16.5" customHeight="1" x14ac:dyDescent="0.25">
      <c r="A46" s="41" t="s">
        <v>56</v>
      </c>
      <c r="B46" s="34" t="s">
        <v>172</v>
      </c>
      <c r="C46" s="72">
        <v>8325</v>
      </c>
      <c r="D46" s="33" t="s">
        <v>175</v>
      </c>
      <c r="E46" s="26" t="s">
        <v>29</v>
      </c>
      <c r="F46" s="222">
        <v>1.19</v>
      </c>
      <c r="G46" s="57">
        <v>2.04</v>
      </c>
      <c r="H46" s="130">
        <f>ROUND(G46*F46,2)</f>
        <v>2.4300000000000002</v>
      </c>
      <c r="I46" s="130"/>
      <c r="J46" s="130"/>
      <c r="K46" s="130"/>
      <c r="L46" s="131"/>
      <c r="M46" s="143"/>
      <c r="N46" s="156"/>
      <c r="O46" s="143"/>
      <c r="P46" s="156"/>
      <c r="Q46" s="143"/>
      <c r="R46" s="98"/>
      <c r="S46" s="39"/>
      <c r="T46" s="39"/>
      <c r="U46" s="5"/>
    </row>
    <row r="47" spans="1:21" s="6" customFormat="1" ht="16.5" customHeight="1" x14ac:dyDescent="0.25">
      <c r="A47" s="41" t="s">
        <v>56</v>
      </c>
      <c r="B47" s="34" t="s">
        <v>21</v>
      </c>
      <c r="C47" s="72">
        <v>21127</v>
      </c>
      <c r="D47" s="25" t="s">
        <v>51</v>
      </c>
      <c r="E47" s="26" t="s">
        <v>27</v>
      </c>
      <c r="F47" s="222">
        <v>8.9999999999999993E-3</v>
      </c>
      <c r="G47" s="57">
        <v>4.99</v>
      </c>
      <c r="H47" s="130">
        <f>ROUND(G47*F47,2)</f>
        <v>0.04</v>
      </c>
      <c r="I47" s="130"/>
      <c r="J47" s="130"/>
      <c r="K47" s="130"/>
      <c r="L47" s="131"/>
      <c r="M47" s="143"/>
      <c r="N47" s="156"/>
      <c r="O47" s="143"/>
      <c r="P47" s="156"/>
      <c r="Q47" s="143"/>
      <c r="R47" s="98"/>
      <c r="S47" s="39"/>
      <c r="T47" s="39"/>
      <c r="U47" s="5"/>
    </row>
    <row r="48" spans="1:21" s="6" customFormat="1" ht="16.5" customHeight="1" x14ac:dyDescent="0.25">
      <c r="A48" s="41" t="s">
        <v>56</v>
      </c>
      <c r="B48" s="34" t="s">
        <v>21</v>
      </c>
      <c r="C48" s="72">
        <v>88247</v>
      </c>
      <c r="D48" s="25" t="s">
        <v>37</v>
      </c>
      <c r="E48" s="26" t="s">
        <v>31</v>
      </c>
      <c r="F48" s="222">
        <v>0.04</v>
      </c>
      <c r="G48" s="57">
        <v>17.739999999999998</v>
      </c>
      <c r="H48" s="57"/>
      <c r="I48" s="57">
        <f>ROUND(G48*F48,2)</f>
        <v>0.71</v>
      </c>
      <c r="J48" s="57"/>
      <c r="K48" s="57"/>
      <c r="L48" s="131"/>
      <c r="M48" s="143"/>
      <c r="N48" s="156"/>
      <c r="O48" s="143"/>
      <c r="P48" s="156"/>
      <c r="Q48" s="143"/>
      <c r="R48" s="98"/>
      <c r="S48" s="39"/>
      <c r="T48" s="39"/>
      <c r="U48" s="5"/>
    </row>
    <row r="49" spans="1:21" s="6" customFormat="1" ht="16.5" customHeight="1" x14ac:dyDescent="0.25">
      <c r="A49" s="41" t="s">
        <v>56</v>
      </c>
      <c r="B49" s="23" t="s">
        <v>21</v>
      </c>
      <c r="C49" s="72">
        <v>88264</v>
      </c>
      <c r="D49" s="25" t="s">
        <v>39</v>
      </c>
      <c r="E49" s="26" t="s">
        <v>31</v>
      </c>
      <c r="F49" s="222">
        <v>0.04</v>
      </c>
      <c r="G49" s="57">
        <v>24.11</v>
      </c>
      <c r="H49" s="57"/>
      <c r="I49" s="57">
        <f>ROUND(G49*F49,2)</f>
        <v>0.96</v>
      </c>
      <c r="J49" s="57"/>
      <c r="K49" s="57"/>
      <c r="L49" s="131"/>
      <c r="M49" s="143"/>
      <c r="N49" s="156"/>
      <c r="O49" s="143"/>
      <c r="P49" s="156"/>
      <c r="Q49" s="143"/>
      <c r="R49" s="98"/>
      <c r="S49" s="39"/>
      <c r="T49" s="39"/>
      <c r="U49" s="5"/>
    </row>
    <row r="50" spans="1:21" s="6" customFormat="1" ht="16.5" customHeight="1" x14ac:dyDescent="0.25">
      <c r="A50" s="36" t="s">
        <v>18</v>
      </c>
      <c r="B50" s="14" t="s">
        <v>69</v>
      </c>
      <c r="C50" s="20" t="s">
        <v>169</v>
      </c>
      <c r="D50" s="21" t="s">
        <v>62</v>
      </c>
      <c r="E50" s="30" t="str">
        <f>E51</f>
        <v>M</v>
      </c>
      <c r="F50" s="225">
        <v>195</v>
      </c>
      <c r="G50" s="30"/>
      <c r="H50" s="129">
        <f>SUM(H51:H54)</f>
        <v>1.29</v>
      </c>
      <c r="I50" s="129">
        <f>SUM(I51:I54)</f>
        <v>1.25</v>
      </c>
      <c r="J50" s="129">
        <f>I50+H50</f>
        <v>2.54</v>
      </c>
      <c r="K50" s="129">
        <f>ROUND(H50*$F50,2)</f>
        <v>251.55</v>
      </c>
      <c r="L50" s="129">
        <f>ROUND(I50*$F50,2)</f>
        <v>243.75</v>
      </c>
      <c r="M50" s="142">
        <f>L50+K50</f>
        <v>495.3</v>
      </c>
      <c r="N50" s="155">
        <v>0.2535</v>
      </c>
      <c r="O50" s="142">
        <f>ROUND(H50*(1+$N50),2)</f>
        <v>1.62</v>
      </c>
      <c r="P50" s="155">
        <v>0.2535</v>
      </c>
      <c r="Q50" s="142">
        <f>ROUND(I50*(1+$P50),2)</f>
        <v>1.57</v>
      </c>
      <c r="R50" s="37">
        <f>ROUND(O50*$F50,2)</f>
        <v>315.89999999999998</v>
      </c>
      <c r="S50" s="37">
        <f>ROUND(Q50*$F50,2)</f>
        <v>306.14999999999998</v>
      </c>
      <c r="T50" s="37">
        <f>S50+R50</f>
        <v>622.04999999999995</v>
      </c>
      <c r="U50" s="5"/>
    </row>
    <row r="51" spans="1:21" s="6" customFormat="1" ht="16.5" customHeight="1" x14ac:dyDescent="0.25">
      <c r="A51" s="41" t="s">
        <v>56</v>
      </c>
      <c r="B51" s="34" t="s">
        <v>172</v>
      </c>
      <c r="C51" s="72">
        <v>8334</v>
      </c>
      <c r="D51" s="33" t="s">
        <v>176</v>
      </c>
      <c r="E51" s="26" t="s">
        <v>29</v>
      </c>
      <c r="F51" s="222">
        <v>1.19</v>
      </c>
      <c r="G51" s="57">
        <v>1.05</v>
      </c>
      <c r="H51" s="130">
        <f>ROUND(G51*F51,2)</f>
        <v>1.25</v>
      </c>
      <c r="I51" s="130"/>
      <c r="J51" s="130"/>
      <c r="K51" s="130"/>
      <c r="L51" s="131"/>
      <c r="M51" s="143"/>
      <c r="N51" s="156"/>
      <c r="O51" s="143"/>
      <c r="P51" s="156"/>
      <c r="Q51" s="143"/>
      <c r="R51" s="98"/>
      <c r="S51" s="39"/>
      <c r="T51" s="39"/>
      <c r="U51" s="5"/>
    </row>
    <row r="52" spans="1:21" s="6" customFormat="1" ht="16.5" customHeight="1" x14ac:dyDescent="0.25">
      <c r="A52" s="41" t="s">
        <v>56</v>
      </c>
      <c r="B52" s="34" t="s">
        <v>21</v>
      </c>
      <c r="C52" s="72">
        <v>21127</v>
      </c>
      <c r="D52" s="25" t="s">
        <v>51</v>
      </c>
      <c r="E52" s="26" t="s">
        <v>27</v>
      </c>
      <c r="F52" s="222">
        <v>8.9999999999999993E-3</v>
      </c>
      <c r="G52" s="57">
        <v>4.99</v>
      </c>
      <c r="H52" s="130">
        <f>ROUND(G52*F52,2)</f>
        <v>0.04</v>
      </c>
      <c r="I52" s="130"/>
      <c r="J52" s="130"/>
      <c r="K52" s="130"/>
      <c r="L52" s="131"/>
      <c r="M52" s="143"/>
      <c r="N52" s="156"/>
      <c r="O52" s="143"/>
      <c r="P52" s="156"/>
      <c r="Q52" s="143"/>
      <c r="R52" s="98"/>
      <c r="S52" s="39"/>
      <c r="T52" s="39"/>
      <c r="U52" s="5"/>
    </row>
    <row r="53" spans="1:21" s="6" customFormat="1" ht="16.5" customHeight="1" x14ac:dyDescent="0.25">
      <c r="A53" s="41" t="s">
        <v>56</v>
      </c>
      <c r="B53" s="34" t="s">
        <v>21</v>
      </c>
      <c r="C53" s="72">
        <v>88247</v>
      </c>
      <c r="D53" s="25" t="s">
        <v>37</v>
      </c>
      <c r="E53" s="26" t="s">
        <v>31</v>
      </c>
      <c r="F53" s="222">
        <v>0.03</v>
      </c>
      <c r="G53" s="57">
        <v>17.739999999999998</v>
      </c>
      <c r="H53" s="57"/>
      <c r="I53" s="57">
        <f>ROUND(G53*F53,2)</f>
        <v>0.53</v>
      </c>
      <c r="J53" s="57"/>
      <c r="K53" s="57"/>
      <c r="L53" s="131"/>
      <c r="M53" s="143"/>
      <c r="N53" s="156"/>
      <c r="O53" s="143"/>
      <c r="P53" s="156"/>
      <c r="Q53" s="143"/>
      <c r="R53" s="98"/>
      <c r="S53" s="39"/>
      <c r="T53" s="39"/>
      <c r="U53" s="5"/>
    </row>
    <row r="54" spans="1:21" s="6" customFormat="1" ht="16.5" customHeight="1" x14ac:dyDescent="0.25">
      <c r="A54" s="41" t="s">
        <v>56</v>
      </c>
      <c r="B54" s="23" t="s">
        <v>21</v>
      </c>
      <c r="C54" s="72">
        <v>88264</v>
      </c>
      <c r="D54" s="25" t="s">
        <v>39</v>
      </c>
      <c r="E54" s="26" t="s">
        <v>31</v>
      </c>
      <c r="F54" s="222">
        <v>0.03</v>
      </c>
      <c r="G54" s="57">
        <v>24.11</v>
      </c>
      <c r="H54" s="57"/>
      <c r="I54" s="57">
        <f>ROUND(G54*F54,2)</f>
        <v>0.72</v>
      </c>
      <c r="J54" s="57"/>
      <c r="K54" s="57"/>
      <c r="L54" s="131"/>
      <c r="M54" s="143"/>
      <c r="N54" s="156"/>
      <c r="O54" s="143"/>
      <c r="P54" s="156"/>
      <c r="Q54" s="143"/>
      <c r="R54" s="98"/>
      <c r="S54" s="39"/>
      <c r="T54" s="39"/>
      <c r="U54" s="5"/>
    </row>
    <row r="55" spans="1:21" s="6" customFormat="1" ht="16.5" customHeight="1" x14ac:dyDescent="0.25">
      <c r="A55" s="36" t="s">
        <v>19</v>
      </c>
      <c r="B55" s="14" t="s">
        <v>69</v>
      </c>
      <c r="C55" s="71" t="s">
        <v>170</v>
      </c>
      <c r="D55" s="31" t="s">
        <v>142</v>
      </c>
      <c r="E55" s="30" t="s">
        <v>29</v>
      </c>
      <c r="F55" s="225">
        <v>235</v>
      </c>
      <c r="G55" s="30"/>
      <c r="H55" s="129">
        <f>SUM(H56:H61)</f>
        <v>11.21</v>
      </c>
      <c r="I55" s="129">
        <f>SUM(I62:I63)</f>
        <v>21.54</v>
      </c>
      <c r="J55" s="129">
        <f>I55+H55</f>
        <v>32.75</v>
      </c>
      <c r="K55" s="129">
        <f>ROUND(H55*$F55,2)</f>
        <v>2634.35</v>
      </c>
      <c r="L55" s="129">
        <f>ROUND(I55*$F55,2)</f>
        <v>5061.8999999999996</v>
      </c>
      <c r="M55" s="142">
        <f>L55+K55</f>
        <v>7696.25</v>
      </c>
      <c r="N55" s="155">
        <v>0.2535</v>
      </c>
      <c r="O55" s="142">
        <f>ROUND(H55*(1+$N55),2)</f>
        <v>14.05</v>
      </c>
      <c r="P55" s="155">
        <v>0.2535</v>
      </c>
      <c r="Q55" s="142">
        <f>ROUND(I55*(1+$P55),2)</f>
        <v>27</v>
      </c>
      <c r="R55" s="37">
        <f>ROUND(O55*$F55,2)</f>
        <v>3301.75</v>
      </c>
      <c r="S55" s="37">
        <f>ROUND(Q55*$F55,2)</f>
        <v>6345</v>
      </c>
      <c r="T55" s="37">
        <f>S55+R55</f>
        <v>9646.75</v>
      </c>
      <c r="U55" s="5"/>
    </row>
    <row r="56" spans="1:21" s="6" customFormat="1" ht="16.5" customHeight="1" x14ac:dyDescent="0.25">
      <c r="A56" s="41" t="s">
        <v>56</v>
      </c>
      <c r="B56" s="34" t="s">
        <v>21</v>
      </c>
      <c r="C56" s="72">
        <v>4350</v>
      </c>
      <c r="D56" s="33" t="s">
        <v>140</v>
      </c>
      <c r="E56" s="26" t="s">
        <v>27</v>
      </c>
      <c r="F56" s="222">
        <v>0.66</v>
      </c>
      <c r="G56" s="57">
        <v>0.37</v>
      </c>
      <c r="H56" s="130">
        <f>ROUND(G56*F56,2)</f>
        <v>0.24</v>
      </c>
      <c r="I56" s="130"/>
      <c r="J56" s="130"/>
      <c r="K56" s="130"/>
      <c r="L56" s="131"/>
      <c r="M56" s="143"/>
      <c r="N56" s="156"/>
      <c r="O56" s="143"/>
      <c r="P56" s="156"/>
      <c r="Q56" s="143"/>
      <c r="R56" s="98"/>
      <c r="S56" s="39"/>
      <c r="T56" s="39"/>
      <c r="U56" s="5"/>
    </row>
    <row r="57" spans="1:21" s="6" customFormat="1" ht="16.5" customHeight="1" x14ac:dyDescent="0.25">
      <c r="A57" s="41" t="s">
        <v>56</v>
      </c>
      <c r="B57" s="34" t="s">
        <v>21</v>
      </c>
      <c r="C57" s="72">
        <v>11267</v>
      </c>
      <c r="D57" s="33" t="s">
        <v>139</v>
      </c>
      <c r="E57" s="26" t="s">
        <v>27</v>
      </c>
      <c r="F57" s="222">
        <v>0.66</v>
      </c>
      <c r="G57" s="57">
        <v>0.82</v>
      </c>
      <c r="H57" s="130">
        <f t="shared" ref="H57:H59" si="0">ROUND(G57*F57,2)</f>
        <v>0.54</v>
      </c>
      <c r="I57" s="130"/>
      <c r="J57" s="130"/>
      <c r="K57" s="130"/>
      <c r="L57" s="131"/>
      <c r="M57" s="143"/>
      <c r="N57" s="156"/>
      <c r="O57" s="143"/>
      <c r="P57" s="156"/>
      <c r="Q57" s="143"/>
      <c r="R57" s="98"/>
      <c r="S57" s="39"/>
      <c r="T57" s="39"/>
      <c r="U57" s="5"/>
    </row>
    <row r="58" spans="1:21" s="6" customFormat="1" ht="16.5" customHeight="1" x14ac:dyDescent="0.25">
      <c r="A58" s="41" t="s">
        <v>56</v>
      </c>
      <c r="B58" s="34" t="s">
        <v>21</v>
      </c>
      <c r="C58" s="72">
        <v>39028</v>
      </c>
      <c r="D58" s="33" t="s">
        <v>141</v>
      </c>
      <c r="E58" s="26" t="s">
        <v>29</v>
      </c>
      <c r="F58" s="222">
        <v>1</v>
      </c>
      <c r="G58" s="57">
        <v>6.39</v>
      </c>
      <c r="H58" s="130">
        <f t="shared" si="0"/>
        <v>6.39</v>
      </c>
      <c r="I58" s="130"/>
      <c r="J58" s="130"/>
      <c r="K58" s="130"/>
      <c r="L58" s="131"/>
      <c r="M58" s="143"/>
      <c r="N58" s="156"/>
      <c r="O58" s="143"/>
      <c r="P58" s="156"/>
      <c r="Q58" s="143"/>
      <c r="R58" s="98"/>
      <c r="S58" s="39"/>
      <c r="T58" s="39"/>
      <c r="U58" s="5"/>
    </row>
    <row r="59" spans="1:21" s="6" customFormat="1" ht="16.5" customHeight="1" x14ac:dyDescent="0.25">
      <c r="A59" s="41" t="s">
        <v>56</v>
      </c>
      <c r="B59" s="34" t="s">
        <v>21</v>
      </c>
      <c r="C59" s="72">
        <v>39997</v>
      </c>
      <c r="D59" s="33" t="s">
        <v>48</v>
      </c>
      <c r="E59" s="26" t="s">
        <v>27</v>
      </c>
      <c r="F59" s="222">
        <v>0.66</v>
      </c>
      <c r="G59" s="57">
        <v>0.18</v>
      </c>
      <c r="H59" s="130">
        <f t="shared" si="0"/>
        <v>0.12</v>
      </c>
      <c r="I59" s="130"/>
      <c r="J59" s="130"/>
      <c r="K59" s="130"/>
      <c r="L59" s="131"/>
      <c r="M59" s="143"/>
      <c r="N59" s="156"/>
      <c r="O59" s="143"/>
      <c r="P59" s="156"/>
      <c r="Q59" s="143"/>
      <c r="R59" s="98"/>
      <c r="S59" s="39"/>
      <c r="T59" s="39"/>
      <c r="U59" s="5"/>
    </row>
    <row r="60" spans="1:21" s="6" customFormat="1" ht="16.5" customHeight="1" x14ac:dyDescent="0.25">
      <c r="A60" s="38" t="s">
        <v>56</v>
      </c>
      <c r="B60" s="34" t="s">
        <v>21</v>
      </c>
      <c r="C60" s="70">
        <v>11976</v>
      </c>
      <c r="D60" s="25" t="s">
        <v>50</v>
      </c>
      <c r="E60" s="32" t="s">
        <v>27</v>
      </c>
      <c r="F60" s="222">
        <v>0.33300000000000002</v>
      </c>
      <c r="G60" s="57">
        <v>0.71</v>
      </c>
      <c r="H60" s="130">
        <f>ROUND(G60*F60,2)</f>
        <v>0.24</v>
      </c>
      <c r="I60" s="130"/>
      <c r="J60" s="130"/>
      <c r="K60" s="130"/>
      <c r="L60" s="131"/>
      <c r="M60" s="143"/>
      <c r="N60" s="156"/>
      <c r="O60" s="143"/>
      <c r="P60" s="156"/>
      <c r="Q60" s="143"/>
      <c r="R60" s="98"/>
      <c r="S60" s="39"/>
      <c r="T60" s="39"/>
      <c r="U60" s="5"/>
    </row>
    <row r="61" spans="1:21" s="6" customFormat="1" ht="16.5" customHeight="1" x14ac:dyDescent="0.25">
      <c r="A61" s="38" t="s">
        <v>56</v>
      </c>
      <c r="B61" s="23" t="s">
        <v>21</v>
      </c>
      <c r="C61" s="70">
        <v>39996</v>
      </c>
      <c r="D61" s="25" t="s">
        <v>49</v>
      </c>
      <c r="E61" s="32" t="s">
        <v>29</v>
      </c>
      <c r="F61" s="222">
        <v>1.5</v>
      </c>
      <c r="G61" s="57">
        <v>2.4500000000000002</v>
      </c>
      <c r="H61" s="130">
        <f>ROUND(G61*F61,2)</f>
        <v>3.68</v>
      </c>
      <c r="I61" s="130"/>
      <c r="J61" s="130"/>
      <c r="K61" s="130"/>
      <c r="L61" s="131"/>
      <c r="M61" s="143"/>
      <c r="N61" s="156"/>
      <c r="O61" s="143"/>
      <c r="P61" s="156"/>
      <c r="Q61" s="143"/>
      <c r="R61" s="98"/>
      <c r="S61" s="39"/>
      <c r="T61" s="39"/>
      <c r="U61" s="5"/>
    </row>
    <row r="62" spans="1:21" s="6" customFormat="1" ht="16.5" customHeight="1" x14ac:dyDescent="0.25">
      <c r="A62" s="41" t="s">
        <v>56</v>
      </c>
      <c r="B62" s="34" t="s">
        <v>21</v>
      </c>
      <c r="C62" s="72">
        <v>88248</v>
      </c>
      <c r="D62" s="25" t="s">
        <v>38</v>
      </c>
      <c r="E62" s="26" t="s">
        <v>31</v>
      </c>
      <c r="F62" s="222">
        <v>0.5</v>
      </c>
      <c r="G62" s="57">
        <v>14.91</v>
      </c>
      <c r="H62" s="57"/>
      <c r="I62" s="57">
        <f>ROUND(G62*F62,2)</f>
        <v>7.46</v>
      </c>
      <c r="J62" s="57"/>
      <c r="K62" s="57"/>
      <c r="L62" s="131"/>
      <c r="M62" s="143"/>
      <c r="N62" s="156"/>
      <c r="O62" s="143"/>
      <c r="P62" s="156"/>
      <c r="Q62" s="143"/>
      <c r="R62" s="98"/>
      <c r="S62" s="39"/>
      <c r="T62" s="39"/>
      <c r="U62" s="5"/>
    </row>
    <row r="63" spans="1:21" s="6" customFormat="1" ht="16.5" customHeight="1" x14ac:dyDescent="0.25">
      <c r="A63" s="41" t="s">
        <v>56</v>
      </c>
      <c r="B63" s="23" t="s">
        <v>21</v>
      </c>
      <c r="C63" s="72">
        <v>88267</v>
      </c>
      <c r="D63" s="25" t="s">
        <v>40</v>
      </c>
      <c r="E63" s="26" t="s">
        <v>31</v>
      </c>
      <c r="F63" s="222">
        <v>0.7</v>
      </c>
      <c r="G63" s="57">
        <v>20.11</v>
      </c>
      <c r="H63" s="57"/>
      <c r="I63" s="57">
        <f>ROUND(G63*F63,2)</f>
        <v>14.08</v>
      </c>
      <c r="J63" s="57"/>
      <c r="K63" s="57"/>
      <c r="L63" s="131"/>
      <c r="M63" s="143"/>
      <c r="N63" s="156"/>
      <c r="O63" s="143"/>
      <c r="P63" s="156"/>
      <c r="Q63" s="143"/>
      <c r="R63" s="98"/>
      <c r="S63" s="39"/>
      <c r="T63" s="39"/>
      <c r="U63" s="5"/>
    </row>
    <row r="64" spans="1:21" ht="16.5" customHeight="1" x14ac:dyDescent="0.25">
      <c r="A64" s="36" t="s">
        <v>61</v>
      </c>
      <c r="B64" s="14" t="s">
        <v>21</v>
      </c>
      <c r="C64" s="71">
        <v>91176</v>
      </c>
      <c r="D64" s="31" t="s">
        <v>154</v>
      </c>
      <c r="E64" s="30" t="s">
        <v>29</v>
      </c>
      <c r="F64" s="225">
        <v>22</v>
      </c>
      <c r="G64" s="35"/>
      <c r="H64" s="129">
        <f>SUM(H65:H69)</f>
        <v>6.37</v>
      </c>
      <c r="I64" s="129">
        <f>SUM(I65:I71)</f>
        <v>12.15</v>
      </c>
      <c r="J64" s="129">
        <f>I64+H64</f>
        <v>18.52</v>
      </c>
      <c r="K64" s="129">
        <f>ROUND(H64*$F64,2)</f>
        <v>140.13999999999999</v>
      </c>
      <c r="L64" s="129">
        <f>ROUND(I64*$F64,2)</f>
        <v>267.3</v>
      </c>
      <c r="M64" s="142">
        <f>L64+K64</f>
        <v>407.44</v>
      </c>
      <c r="N64" s="155">
        <v>0.2535</v>
      </c>
      <c r="O64" s="142">
        <f>ROUND(H64*(1+$N64),2)</f>
        <v>7.98</v>
      </c>
      <c r="P64" s="155">
        <v>0.2535</v>
      </c>
      <c r="Q64" s="142">
        <f>ROUND(I64*(1+$P64),2)</f>
        <v>15.23</v>
      </c>
      <c r="R64" s="37">
        <f>ROUND(O64*$F64,2)</f>
        <v>175.56</v>
      </c>
      <c r="S64" s="37">
        <f>ROUND(Q64*$F64,2)</f>
        <v>335.06</v>
      </c>
      <c r="T64" s="37">
        <f>S64+R64</f>
        <v>510.62</v>
      </c>
      <c r="U64" s="5"/>
    </row>
    <row r="65" spans="1:21" ht="16.5" customHeight="1" x14ac:dyDescent="0.25">
      <c r="A65" s="38" t="s">
        <v>56</v>
      </c>
      <c r="B65" s="23" t="s">
        <v>21</v>
      </c>
      <c r="C65" s="70">
        <v>392</v>
      </c>
      <c r="D65" s="25" t="s">
        <v>138</v>
      </c>
      <c r="E65" s="32" t="s">
        <v>27</v>
      </c>
      <c r="F65" s="222">
        <v>2.5289999999999999</v>
      </c>
      <c r="G65" s="57">
        <v>0.56000000000000005</v>
      </c>
      <c r="H65" s="130">
        <f>ROUND(G65*F65,2)</f>
        <v>1.42</v>
      </c>
      <c r="I65" s="130"/>
      <c r="J65" s="130"/>
      <c r="K65" s="130"/>
      <c r="L65" s="131"/>
      <c r="M65" s="143"/>
      <c r="N65" s="156"/>
      <c r="O65" s="143"/>
      <c r="P65" s="156"/>
      <c r="Q65" s="143"/>
      <c r="R65" s="98"/>
      <c r="S65" s="39"/>
      <c r="T65" s="39"/>
      <c r="U65" s="5"/>
    </row>
    <row r="66" spans="1:21" ht="16.5" customHeight="1" x14ac:dyDescent="0.25">
      <c r="A66" s="38" t="s">
        <v>56</v>
      </c>
      <c r="B66" s="23" t="s">
        <v>21</v>
      </c>
      <c r="C66" s="70">
        <v>11267</v>
      </c>
      <c r="D66" s="25" t="s">
        <v>139</v>
      </c>
      <c r="E66" s="32" t="s">
        <v>27</v>
      </c>
      <c r="F66" s="222">
        <v>2.5289999999999999</v>
      </c>
      <c r="G66" s="57">
        <v>0.82</v>
      </c>
      <c r="H66" s="130">
        <f>ROUND(G66*F66,2)</f>
        <v>2.0699999999999998</v>
      </c>
      <c r="I66" s="130"/>
      <c r="J66" s="130"/>
      <c r="K66" s="130"/>
      <c r="L66" s="131"/>
      <c r="M66" s="143"/>
      <c r="N66" s="156"/>
      <c r="O66" s="143"/>
      <c r="P66" s="156"/>
      <c r="Q66" s="143"/>
      <c r="R66" s="98"/>
      <c r="S66" s="39"/>
      <c r="T66" s="39"/>
      <c r="U66" s="5"/>
    </row>
    <row r="67" spans="1:21" ht="16.5" customHeight="1" x14ac:dyDescent="0.25">
      <c r="A67" s="38" t="s">
        <v>56</v>
      </c>
      <c r="B67" s="23" t="s">
        <v>21</v>
      </c>
      <c r="C67" s="70">
        <v>11976</v>
      </c>
      <c r="D67" s="25" t="s">
        <v>50</v>
      </c>
      <c r="E67" s="32" t="s">
        <v>27</v>
      </c>
      <c r="F67" s="222">
        <v>2.5289999999999999</v>
      </c>
      <c r="G67" s="57">
        <v>0.71</v>
      </c>
      <c r="H67" s="130">
        <f>ROUND(G67*F67,2)</f>
        <v>1.8</v>
      </c>
      <c r="I67" s="130"/>
      <c r="J67" s="130"/>
      <c r="K67" s="130"/>
      <c r="L67" s="131"/>
      <c r="M67" s="143"/>
      <c r="N67" s="156"/>
      <c r="O67" s="143"/>
      <c r="P67" s="156"/>
      <c r="Q67" s="143"/>
      <c r="R67" s="98"/>
      <c r="S67" s="39"/>
      <c r="T67" s="39"/>
      <c r="U67" s="5"/>
    </row>
    <row r="68" spans="1:21" ht="16.5" customHeight="1" x14ac:dyDescent="0.25">
      <c r="A68" s="38" t="s">
        <v>56</v>
      </c>
      <c r="B68" s="23" t="s">
        <v>21</v>
      </c>
      <c r="C68" s="70">
        <v>39996</v>
      </c>
      <c r="D68" s="25" t="s">
        <v>49</v>
      </c>
      <c r="E68" s="32" t="s">
        <v>29</v>
      </c>
      <c r="F68" s="222">
        <v>0.252</v>
      </c>
      <c r="G68" s="57">
        <v>2.4500000000000002</v>
      </c>
      <c r="H68" s="130">
        <f>ROUND(G68*F68,2)</f>
        <v>0.62</v>
      </c>
      <c r="I68" s="130"/>
      <c r="J68" s="130"/>
      <c r="K68" s="130"/>
      <c r="L68" s="131"/>
      <c r="M68" s="143"/>
      <c r="N68" s="156"/>
      <c r="O68" s="143"/>
      <c r="P68" s="156"/>
      <c r="Q68" s="143"/>
      <c r="R68" s="98"/>
      <c r="S68" s="39"/>
      <c r="T68" s="39"/>
      <c r="U68" s="5"/>
    </row>
    <row r="69" spans="1:21" ht="16.5" customHeight="1" x14ac:dyDescent="0.25">
      <c r="A69" s="38" t="s">
        <v>56</v>
      </c>
      <c r="B69" s="23" t="s">
        <v>21</v>
      </c>
      <c r="C69" s="72">
        <v>39997</v>
      </c>
      <c r="D69" s="25" t="s">
        <v>48</v>
      </c>
      <c r="E69" s="32" t="s">
        <v>27</v>
      </c>
      <c r="F69" s="226">
        <v>2.5289999999999999</v>
      </c>
      <c r="G69" s="83">
        <v>0.18</v>
      </c>
      <c r="H69" s="130">
        <f>ROUND(G69*F69,2)</f>
        <v>0.46</v>
      </c>
      <c r="I69" s="130"/>
      <c r="J69" s="130"/>
      <c r="K69" s="130"/>
      <c r="L69" s="131"/>
      <c r="M69" s="143"/>
      <c r="N69" s="156"/>
      <c r="O69" s="143"/>
      <c r="P69" s="156"/>
      <c r="Q69" s="143"/>
      <c r="R69" s="98"/>
      <c r="S69" s="39"/>
      <c r="T69" s="39"/>
      <c r="U69" s="4"/>
    </row>
    <row r="70" spans="1:21" ht="16.5" customHeight="1" x14ac:dyDescent="0.25">
      <c r="A70" s="38" t="s">
        <v>56</v>
      </c>
      <c r="B70" s="23" t="s">
        <v>21</v>
      </c>
      <c r="C70" s="72">
        <v>88248</v>
      </c>
      <c r="D70" s="25" t="s">
        <v>38</v>
      </c>
      <c r="E70" s="32" t="s">
        <v>31</v>
      </c>
      <c r="F70" s="226">
        <v>7.6999999999999999E-2</v>
      </c>
      <c r="G70" s="83">
        <v>14.91</v>
      </c>
      <c r="H70" s="57"/>
      <c r="I70" s="57">
        <f>ROUND(G70*F70,2)</f>
        <v>1.1499999999999999</v>
      </c>
      <c r="J70" s="57"/>
      <c r="K70" s="57"/>
      <c r="L70" s="131"/>
      <c r="M70" s="143"/>
      <c r="N70" s="156"/>
      <c r="O70" s="143"/>
      <c r="P70" s="156"/>
      <c r="Q70" s="143"/>
      <c r="R70" s="98"/>
      <c r="S70" s="39"/>
      <c r="T70" s="39"/>
      <c r="U70" s="4"/>
    </row>
    <row r="71" spans="1:21" ht="16.5" customHeight="1" x14ac:dyDescent="0.25">
      <c r="A71" s="38" t="s">
        <v>56</v>
      </c>
      <c r="B71" s="23" t="s">
        <v>21</v>
      </c>
      <c r="C71" s="72">
        <v>88267</v>
      </c>
      <c r="D71" s="25" t="s">
        <v>40</v>
      </c>
      <c r="E71" s="32" t="s">
        <v>31</v>
      </c>
      <c r="F71" s="226">
        <v>0.54700000000000004</v>
      </c>
      <c r="G71" s="83">
        <v>20.11</v>
      </c>
      <c r="H71" s="57"/>
      <c r="I71" s="57">
        <f>ROUND(G71*F71,2)</f>
        <v>11</v>
      </c>
      <c r="J71" s="57"/>
      <c r="K71" s="57"/>
      <c r="L71" s="131"/>
      <c r="M71" s="143"/>
      <c r="N71" s="156"/>
      <c r="O71" s="143"/>
      <c r="P71" s="156"/>
      <c r="Q71" s="143"/>
      <c r="R71" s="98"/>
      <c r="S71" s="39"/>
      <c r="T71" s="39"/>
      <c r="U71" s="4"/>
    </row>
    <row r="72" spans="1:21" ht="16.5" customHeight="1" x14ac:dyDescent="0.25">
      <c r="A72" s="36" t="s">
        <v>57</v>
      </c>
      <c r="B72" s="14" t="s">
        <v>69</v>
      </c>
      <c r="C72" s="20" t="s">
        <v>177</v>
      </c>
      <c r="D72" s="21" t="s">
        <v>162</v>
      </c>
      <c r="E72" s="30" t="str">
        <f>E73</f>
        <v>CJ</v>
      </c>
      <c r="F72" s="225">
        <v>1</v>
      </c>
      <c r="G72" s="30"/>
      <c r="H72" s="129">
        <f>SUM(H73:H75)</f>
        <v>838.33</v>
      </c>
      <c r="I72" s="129">
        <f>SUM(I73:I75)</f>
        <v>627.75</v>
      </c>
      <c r="J72" s="129">
        <f>I72+H72</f>
        <v>1466.08</v>
      </c>
      <c r="K72" s="129">
        <f>ROUND(H72*$F72,2)</f>
        <v>838.33</v>
      </c>
      <c r="L72" s="129">
        <f>ROUND(I72*$F72,2)</f>
        <v>627.75</v>
      </c>
      <c r="M72" s="142">
        <f>L72+K72</f>
        <v>1466.08</v>
      </c>
      <c r="N72" s="155">
        <v>0.2535</v>
      </c>
      <c r="O72" s="142">
        <f>ROUND(H72*(1+$N72),2)</f>
        <v>1050.8499999999999</v>
      </c>
      <c r="P72" s="155">
        <v>0.2535</v>
      </c>
      <c r="Q72" s="142">
        <f>ROUND(I72*(1+$P72),2)</f>
        <v>786.88</v>
      </c>
      <c r="R72" s="37">
        <f>ROUND(O72*$F72,2)</f>
        <v>1050.8499999999999</v>
      </c>
      <c r="S72" s="37">
        <f>ROUND(Q72*$F72,2)</f>
        <v>786.88</v>
      </c>
      <c r="T72" s="37">
        <f>S72+R72</f>
        <v>1837.73</v>
      </c>
      <c r="U72" s="4"/>
    </row>
    <row r="73" spans="1:21" ht="16.5" customHeight="1" x14ac:dyDescent="0.25">
      <c r="A73" s="41" t="s">
        <v>56</v>
      </c>
      <c r="B73" s="23" t="s">
        <v>25</v>
      </c>
      <c r="C73" s="24"/>
      <c r="D73" s="33" t="s">
        <v>162</v>
      </c>
      <c r="E73" s="26" t="s">
        <v>164</v>
      </c>
      <c r="F73" s="222">
        <v>1</v>
      </c>
      <c r="G73" s="127">
        <v>838.33</v>
      </c>
      <c r="H73" s="130">
        <f>ROUND(G73*F73,2)</f>
        <v>838.33</v>
      </c>
      <c r="I73" s="130"/>
      <c r="J73" s="130"/>
      <c r="K73" s="130"/>
      <c r="L73" s="131"/>
      <c r="M73" s="143"/>
      <c r="N73" s="156"/>
      <c r="O73" s="143"/>
      <c r="P73" s="156"/>
      <c r="Q73" s="143"/>
      <c r="R73" s="98"/>
      <c r="S73" s="39"/>
      <c r="T73" s="39"/>
      <c r="U73" s="4"/>
    </row>
    <row r="74" spans="1:21" ht="16.5" customHeight="1" x14ac:dyDescent="0.25">
      <c r="A74" s="41" t="s">
        <v>56</v>
      </c>
      <c r="B74" s="34" t="s">
        <v>21</v>
      </c>
      <c r="C74" s="72">
        <v>88247</v>
      </c>
      <c r="D74" s="25" t="s">
        <v>37</v>
      </c>
      <c r="E74" s="26" t="s">
        <v>31</v>
      </c>
      <c r="F74" s="222">
        <v>15</v>
      </c>
      <c r="G74" s="57">
        <v>17.739999999999998</v>
      </c>
      <c r="H74" s="57"/>
      <c r="I74" s="57">
        <f>ROUND(G74*F74,2)</f>
        <v>266.10000000000002</v>
      </c>
      <c r="J74" s="57"/>
      <c r="K74" s="57"/>
      <c r="L74" s="131"/>
      <c r="M74" s="143"/>
      <c r="N74" s="156"/>
      <c r="O74" s="143"/>
      <c r="P74" s="156"/>
      <c r="Q74" s="143"/>
      <c r="R74" s="98"/>
      <c r="S74" s="39"/>
      <c r="T74" s="39"/>
      <c r="U74" s="4"/>
    </row>
    <row r="75" spans="1:21" ht="16.5" customHeight="1" thickBot="1" x14ac:dyDescent="0.3">
      <c r="A75" s="41" t="s">
        <v>56</v>
      </c>
      <c r="B75" s="23" t="s">
        <v>21</v>
      </c>
      <c r="C75" s="72">
        <v>88264</v>
      </c>
      <c r="D75" s="25" t="s">
        <v>39</v>
      </c>
      <c r="E75" s="26" t="s">
        <v>31</v>
      </c>
      <c r="F75" s="222">
        <v>15</v>
      </c>
      <c r="G75" s="57">
        <v>24.11</v>
      </c>
      <c r="H75" s="57"/>
      <c r="I75" s="57">
        <f>ROUND(G75*F75,2)</f>
        <v>361.65</v>
      </c>
      <c r="J75" s="57"/>
      <c r="K75" s="57"/>
      <c r="L75" s="131"/>
      <c r="M75" s="143"/>
      <c r="N75" s="156"/>
      <c r="O75" s="143"/>
      <c r="P75" s="156"/>
      <c r="Q75" s="143"/>
      <c r="R75" s="98"/>
      <c r="S75" s="39"/>
      <c r="T75" s="39"/>
      <c r="U75" s="4"/>
    </row>
    <row r="76" spans="1:21" ht="16.5" customHeight="1" x14ac:dyDescent="0.3">
      <c r="A76" s="114">
        <v>4</v>
      </c>
      <c r="B76" s="115"/>
      <c r="C76" s="116"/>
      <c r="D76" s="118" t="s">
        <v>24</v>
      </c>
      <c r="E76" s="121"/>
      <c r="F76" s="227"/>
      <c r="G76" s="121"/>
      <c r="H76" s="121"/>
      <c r="I76" s="121"/>
      <c r="J76" s="145"/>
      <c r="K76" s="122">
        <f>SUM(K77:K101)</f>
        <v>156.17000000000002</v>
      </c>
      <c r="L76" s="123">
        <f>SUM(L77:L101)</f>
        <v>630</v>
      </c>
      <c r="M76" s="119">
        <f>L76+K76</f>
        <v>786.17000000000007</v>
      </c>
      <c r="N76" s="158">
        <v>0.2535</v>
      </c>
      <c r="O76" s="145"/>
      <c r="P76" s="158">
        <v>0.2535</v>
      </c>
      <c r="Q76" s="145"/>
      <c r="R76" s="122">
        <f>SUM(R77:R101)</f>
        <v>195.76</v>
      </c>
      <c r="S76" s="123">
        <f>SUM(S77:S101)</f>
        <v>789.65</v>
      </c>
      <c r="T76" s="120">
        <f>S76+R76</f>
        <v>985.41</v>
      </c>
      <c r="U76" s="4"/>
    </row>
    <row r="77" spans="1:21" ht="16.5" customHeight="1" x14ac:dyDescent="0.25">
      <c r="A77" s="36" t="s">
        <v>20</v>
      </c>
      <c r="B77" s="14" t="s">
        <v>69</v>
      </c>
      <c r="C77" s="20" t="s">
        <v>178</v>
      </c>
      <c r="D77" s="31" t="s">
        <v>59</v>
      </c>
      <c r="E77" s="30" t="s">
        <v>5</v>
      </c>
      <c r="F77" s="225">
        <v>1.5</v>
      </c>
      <c r="G77" s="126"/>
      <c r="H77" s="129">
        <f>SUM(H78:H79)</f>
        <v>0</v>
      </c>
      <c r="I77" s="129">
        <f>SUM(I78:I79)</f>
        <v>27.57</v>
      </c>
      <c r="J77" s="129">
        <f>I77+H77</f>
        <v>27.57</v>
      </c>
      <c r="K77" s="129">
        <f>ROUND(H77*$F77,2)</f>
        <v>0</v>
      </c>
      <c r="L77" s="129">
        <f>ROUND(I77*$F77,2)</f>
        <v>41.36</v>
      </c>
      <c r="M77" s="142">
        <f>L77+K77</f>
        <v>41.36</v>
      </c>
      <c r="N77" s="155">
        <v>0.2535</v>
      </c>
      <c r="O77" s="142">
        <f>ROUND(H77*(1+$N77),2)</f>
        <v>0</v>
      </c>
      <c r="P77" s="155">
        <v>0.2535</v>
      </c>
      <c r="Q77" s="142">
        <f>ROUND(I77*(1+$P77),2)</f>
        <v>34.56</v>
      </c>
      <c r="R77" s="37">
        <f>ROUND(O77*$F77,2)</f>
        <v>0</v>
      </c>
      <c r="S77" s="37">
        <f>ROUND(Q77*$F77,2)</f>
        <v>51.84</v>
      </c>
      <c r="T77" s="37">
        <f>S77+R77</f>
        <v>51.84</v>
      </c>
      <c r="U77" s="4"/>
    </row>
    <row r="78" spans="1:21" ht="16.5" customHeight="1" x14ac:dyDescent="0.25">
      <c r="A78" s="38" t="s">
        <v>56</v>
      </c>
      <c r="B78" s="23" t="s">
        <v>21</v>
      </c>
      <c r="C78" s="72">
        <v>88309</v>
      </c>
      <c r="D78" s="33" t="s">
        <v>42</v>
      </c>
      <c r="E78" s="32" t="s">
        <v>31</v>
      </c>
      <c r="F78" s="222">
        <v>0.65300000000000002</v>
      </c>
      <c r="G78" s="57">
        <v>21.6</v>
      </c>
      <c r="H78" s="57"/>
      <c r="I78" s="57">
        <f>ROUND(G78*F78,2)</f>
        <v>14.1</v>
      </c>
      <c r="J78" s="57"/>
      <c r="K78" s="57"/>
      <c r="L78" s="131"/>
      <c r="M78" s="143"/>
      <c r="N78" s="156"/>
      <c r="O78" s="143"/>
      <c r="P78" s="156"/>
      <c r="Q78" s="143"/>
      <c r="R78" s="98"/>
      <c r="S78" s="39"/>
      <c r="T78" s="39"/>
      <c r="U78" s="4"/>
    </row>
    <row r="79" spans="1:21" ht="16.5" customHeight="1" x14ac:dyDescent="0.25">
      <c r="A79" s="40" t="s">
        <v>56</v>
      </c>
      <c r="B79" s="23" t="s">
        <v>21</v>
      </c>
      <c r="C79" s="72">
        <v>88316</v>
      </c>
      <c r="D79" s="33" t="s">
        <v>44</v>
      </c>
      <c r="E79" s="32" t="s">
        <v>31</v>
      </c>
      <c r="F79" s="222">
        <v>0.73399999999999999</v>
      </c>
      <c r="G79" s="84">
        <v>18.350000000000001</v>
      </c>
      <c r="H79" s="57"/>
      <c r="I79" s="57">
        <f>ROUND(G79*F79,2)</f>
        <v>13.47</v>
      </c>
      <c r="J79" s="57"/>
      <c r="K79" s="57"/>
      <c r="L79" s="131"/>
      <c r="M79" s="143"/>
      <c r="N79" s="156"/>
      <c r="O79" s="143"/>
      <c r="P79" s="156"/>
      <c r="Q79" s="143"/>
      <c r="R79" s="98"/>
      <c r="S79" s="39"/>
      <c r="T79" s="39"/>
      <c r="U79" s="4"/>
    </row>
    <row r="80" spans="1:21" ht="16.5" customHeight="1" x14ac:dyDescent="0.25">
      <c r="A80" s="36" t="s">
        <v>32</v>
      </c>
      <c r="B80" s="14" t="s">
        <v>21</v>
      </c>
      <c r="C80" s="20">
        <v>90443</v>
      </c>
      <c r="D80" s="31" t="s">
        <v>30</v>
      </c>
      <c r="E80" s="30" t="s">
        <v>29</v>
      </c>
      <c r="F80" s="225">
        <v>3</v>
      </c>
      <c r="G80" s="126"/>
      <c r="H80" s="129">
        <f>SUM(H81:H82)</f>
        <v>0</v>
      </c>
      <c r="I80" s="129">
        <f>SUM(I81:I82)</f>
        <v>11.27</v>
      </c>
      <c r="J80" s="129">
        <f>I80+H80</f>
        <v>11.27</v>
      </c>
      <c r="K80" s="129">
        <f>ROUND(H80*$F80,2)</f>
        <v>0</v>
      </c>
      <c r="L80" s="129">
        <f>ROUND(I80*$F80,2)</f>
        <v>33.81</v>
      </c>
      <c r="M80" s="142">
        <f>L80+K80</f>
        <v>33.81</v>
      </c>
      <c r="N80" s="155">
        <v>0.2535</v>
      </c>
      <c r="O80" s="142">
        <f>ROUND(H80*(1+$N80),2)</f>
        <v>0</v>
      </c>
      <c r="P80" s="155">
        <v>0.2535</v>
      </c>
      <c r="Q80" s="142">
        <f>ROUND(I80*(1+$P80),2)</f>
        <v>14.13</v>
      </c>
      <c r="R80" s="37">
        <f>ROUND(O80*$F80,2)</f>
        <v>0</v>
      </c>
      <c r="S80" s="37">
        <f>ROUND(Q80*$F80,2)</f>
        <v>42.39</v>
      </c>
      <c r="T80" s="37">
        <f>S80+R80</f>
        <v>42.39</v>
      </c>
      <c r="U80" s="4"/>
    </row>
    <row r="81" spans="1:21" ht="16.5" customHeight="1" x14ac:dyDescent="0.25">
      <c r="A81" s="38" t="s">
        <v>56</v>
      </c>
      <c r="B81" s="23" t="s">
        <v>21</v>
      </c>
      <c r="C81" s="72">
        <v>88248</v>
      </c>
      <c r="D81" s="33" t="s">
        <v>38</v>
      </c>
      <c r="E81" s="32" t="s">
        <v>31</v>
      </c>
      <c r="F81" s="222">
        <v>7.0000000000000007E-2</v>
      </c>
      <c r="G81" s="57">
        <v>17.28</v>
      </c>
      <c r="H81" s="57"/>
      <c r="I81" s="57">
        <f>ROUND(G81*F81,2)</f>
        <v>1.21</v>
      </c>
      <c r="J81" s="57"/>
      <c r="K81" s="57"/>
      <c r="L81" s="131"/>
      <c r="M81" s="143"/>
      <c r="N81" s="156"/>
      <c r="O81" s="143"/>
      <c r="P81" s="156"/>
      <c r="Q81" s="143"/>
      <c r="R81" s="98"/>
      <c r="S81" s="39"/>
      <c r="T81" s="39"/>
      <c r="U81" s="4"/>
    </row>
    <row r="82" spans="1:21" ht="16.5" customHeight="1" x14ac:dyDescent="0.25">
      <c r="A82" s="86" t="s">
        <v>56</v>
      </c>
      <c r="B82" s="87" t="s">
        <v>21</v>
      </c>
      <c r="C82" s="81">
        <v>88267</v>
      </c>
      <c r="D82" s="82" t="s">
        <v>40</v>
      </c>
      <c r="E82" s="76" t="s">
        <v>31</v>
      </c>
      <c r="F82" s="228">
        <v>0.44900000000000001</v>
      </c>
      <c r="G82" s="84">
        <v>22.41</v>
      </c>
      <c r="H82" s="57"/>
      <c r="I82" s="57">
        <f>ROUND(G82*F82,2)</f>
        <v>10.06</v>
      </c>
      <c r="J82" s="57"/>
      <c r="K82" s="57"/>
      <c r="L82" s="131"/>
      <c r="M82" s="143"/>
      <c r="N82" s="156"/>
      <c r="O82" s="143"/>
      <c r="P82" s="156"/>
      <c r="Q82" s="143"/>
      <c r="R82" s="98"/>
      <c r="S82" s="39"/>
      <c r="T82" s="39"/>
      <c r="U82" s="4"/>
    </row>
    <row r="83" spans="1:21" ht="30" customHeight="1" x14ac:dyDescent="0.25">
      <c r="A83" s="36" t="s">
        <v>73</v>
      </c>
      <c r="B83" s="14" t="s">
        <v>21</v>
      </c>
      <c r="C83" s="71">
        <v>87561</v>
      </c>
      <c r="D83" s="31" t="s">
        <v>66</v>
      </c>
      <c r="E83" s="30" t="s">
        <v>67</v>
      </c>
      <c r="F83" s="225">
        <v>4.5</v>
      </c>
      <c r="G83" s="30"/>
      <c r="H83" s="129">
        <f>SUM(H84:H86)</f>
        <v>23.69</v>
      </c>
      <c r="I83" s="129">
        <f>SUM(I84:I86)</f>
        <v>6.6899999999999995</v>
      </c>
      <c r="J83" s="129">
        <f>I83+H83</f>
        <v>30.380000000000003</v>
      </c>
      <c r="K83" s="129">
        <f>ROUND(H83*$F83,2)</f>
        <v>106.61</v>
      </c>
      <c r="L83" s="129">
        <f>ROUND(I83*$F83,2)</f>
        <v>30.11</v>
      </c>
      <c r="M83" s="142">
        <f>L83+K83</f>
        <v>136.72</v>
      </c>
      <c r="N83" s="155">
        <v>0.2535</v>
      </c>
      <c r="O83" s="142">
        <f>ROUND(H83*(1+$N83),2)</f>
        <v>29.7</v>
      </c>
      <c r="P83" s="155">
        <v>0.2535</v>
      </c>
      <c r="Q83" s="142">
        <f>ROUND(I83*(1+$P83),2)</f>
        <v>8.39</v>
      </c>
      <c r="R83" s="37">
        <f>ROUND(O83*$F83,2)</f>
        <v>133.65</v>
      </c>
      <c r="S83" s="37">
        <f>ROUND(Q83*$F83,2)</f>
        <v>37.76</v>
      </c>
      <c r="T83" s="37">
        <f>S83+R83</f>
        <v>171.41</v>
      </c>
      <c r="U83" s="4"/>
    </row>
    <row r="84" spans="1:21" ht="16.5" customHeight="1" x14ac:dyDescent="0.25">
      <c r="A84" s="38" t="s">
        <v>56</v>
      </c>
      <c r="B84" s="23" t="s">
        <v>21</v>
      </c>
      <c r="C84" s="72">
        <v>87407</v>
      </c>
      <c r="D84" s="33" t="s">
        <v>65</v>
      </c>
      <c r="E84" s="26" t="s">
        <v>28</v>
      </c>
      <c r="F84" s="222">
        <v>2.1299999999999999E-2</v>
      </c>
      <c r="G84" s="57">
        <v>1112.22</v>
      </c>
      <c r="H84" s="130">
        <f>ROUND(G84*F84,2)</f>
        <v>23.69</v>
      </c>
      <c r="I84" s="130"/>
      <c r="J84" s="130"/>
      <c r="K84" s="130"/>
      <c r="L84" s="131"/>
      <c r="M84" s="143"/>
      <c r="N84" s="156"/>
      <c r="O84" s="143"/>
      <c r="P84" s="156"/>
      <c r="Q84" s="143"/>
      <c r="R84" s="98"/>
      <c r="S84" s="39"/>
      <c r="T84" s="39"/>
      <c r="U84" s="4"/>
    </row>
    <row r="85" spans="1:21" ht="16.5" customHeight="1" x14ac:dyDescent="0.25">
      <c r="A85" s="38" t="s">
        <v>56</v>
      </c>
      <c r="B85" s="23" t="s">
        <v>21</v>
      </c>
      <c r="C85" s="72">
        <v>88309</v>
      </c>
      <c r="D85" s="25" t="s">
        <v>42</v>
      </c>
      <c r="E85" s="26" t="s">
        <v>31</v>
      </c>
      <c r="F85" s="222">
        <v>0.28000000000000003</v>
      </c>
      <c r="G85" s="57">
        <v>21.6</v>
      </c>
      <c r="H85" s="57"/>
      <c r="I85" s="57">
        <f>ROUND(G85*F85,2)</f>
        <v>6.05</v>
      </c>
      <c r="J85" s="57"/>
      <c r="K85" s="57"/>
      <c r="L85" s="131"/>
      <c r="M85" s="143"/>
      <c r="N85" s="156"/>
      <c r="O85" s="143"/>
      <c r="P85" s="156"/>
      <c r="Q85" s="143"/>
      <c r="R85" s="98"/>
      <c r="S85" s="39"/>
      <c r="T85" s="39"/>
      <c r="U85" s="4"/>
    </row>
    <row r="86" spans="1:21" ht="16.5" customHeight="1" x14ac:dyDescent="0.25">
      <c r="A86" s="38" t="s">
        <v>56</v>
      </c>
      <c r="B86" s="23" t="s">
        <v>21</v>
      </c>
      <c r="C86" s="72">
        <v>88316</v>
      </c>
      <c r="D86" s="25" t="s">
        <v>44</v>
      </c>
      <c r="E86" s="26" t="s">
        <v>31</v>
      </c>
      <c r="F86" s="222">
        <v>3.5000000000000003E-2</v>
      </c>
      <c r="G86" s="57">
        <v>18.350000000000001</v>
      </c>
      <c r="H86" s="57"/>
      <c r="I86" s="57">
        <f>ROUND(G86*F86,2)</f>
        <v>0.64</v>
      </c>
      <c r="J86" s="57"/>
      <c r="K86" s="57"/>
      <c r="L86" s="131"/>
      <c r="M86" s="143"/>
      <c r="N86" s="156"/>
      <c r="O86" s="143"/>
      <c r="P86" s="156"/>
      <c r="Q86" s="143"/>
      <c r="R86" s="98"/>
      <c r="S86" s="39"/>
      <c r="T86" s="39"/>
      <c r="U86" s="4"/>
    </row>
    <row r="87" spans="1:21" ht="16.5" customHeight="1" x14ac:dyDescent="0.25">
      <c r="A87" s="36" t="s">
        <v>74</v>
      </c>
      <c r="B87" s="14" t="s">
        <v>21</v>
      </c>
      <c r="C87" s="71">
        <v>88497</v>
      </c>
      <c r="D87" s="31" t="s">
        <v>93</v>
      </c>
      <c r="E87" s="30" t="s">
        <v>67</v>
      </c>
      <c r="F87" s="225">
        <v>4.5</v>
      </c>
      <c r="G87" s="30"/>
      <c r="H87" s="129">
        <f>SUM(H88:H91)</f>
        <v>3.63</v>
      </c>
      <c r="I87" s="129">
        <f>SUM(I88:I91)</f>
        <v>9.8999999999999986</v>
      </c>
      <c r="J87" s="129">
        <f>I87+H87</f>
        <v>13.529999999999998</v>
      </c>
      <c r="K87" s="129">
        <f>ROUND(H87*$F87,2)</f>
        <v>16.34</v>
      </c>
      <c r="L87" s="129">
        <f>ROUND(I87*$F87,2)</f>
        <v>44.55</v>
      </c>
      <c r="M87" s="142">
        <f>L87+K87</f>
        <v>60.89</v>
      </c>
      <c r="N87" s="155">
        <v>0.2535</v>
      </c>
      <c r="O87" s="142">
        <f>ROUND(H87*(1+$N87),2)</f>
        <v>4.55</v>
      </c>
      <c r="P87" s="155">
        <v>0.2535</v>
      </c>
      <c r="Q87" s="142">
        <f>ROUND(I87*(1+$P87),2)</f>
        <v>12.41</v>
      </c>
      <c r="R87" s="37">
        <f>ROUND(O87*$F87,2)</f>
        <v>20.48</v>
      </c>
      <c r="S87" s="37">
        <f>ROUND(Q87*$F87,2)</f>
        <v>55.85</v>
      </c>
      <c r="T87" s="37">
        <f>S87+R87</f>
        <v>76.33</v>
      </c>
      <c r="U87" s="4"/>
    </row>
    <row r="88" spans="1:21" ht="16.5" customHeight="1" x14ac:dyDescent="0.25">
      <c r="A88" s="38" t="s">
        <v>56</v>
      </c>
      <c r="B88" s="23" t="s">
        <v>21</v>
      </c>
      <c r="C88" s="72">
        <v>3767</v>
      </c>
      <c r="D88" s="33" t="s">
        <v>94</v>
      </c>
      <c r="E88" s="26" t="s">
        <v>27</v>
      </c>
      <c r="F88" s="222">
        <v>0.1</v>
      </c>
      <c r="G88" s="57">
        <v>0.64</v>
      </c>
      <c r="H88" s="130">
        <f>ROUND(G88*F88,2)</f>
        <v>0.06</v>
      </c>
      <c r="I88" s="130"/>
      <c r="J88" s="130"/>
      <c r="K88" s="130"/>
      <c r="L88" s="131"/>
      <c r="M88" s="143"/>
      <c r="N88" s="156"/>
      <c r="O88" s="143"/>
      <c r="P88" s="156"/>
      <c r="Q88" s="143"/>
      <c r="R88" s="98"/>
      <c r="S88" s="39"/>
      <c r="T88" s="39"/>
      <c r="U88" s="4"/>
    </row>
    <row r="89" spans="1:21" ht="16.5" customHeight="1" x14ac:dyDescent="0.25">
      <c r="A89" s="38" t="s">
        <v>56</v>
      </c>
      <c r="B89" s="23" t="s">
        <v>21</v>
      </c>
      <c r="C89" s="72">
        <v>4051</v>
      </c>
      <c r="D89" s="25" t="s">
        <v>96</v>
      </c>
      <c r="E89" s="26" t="s">
        <v>95</v>
      </c>
      <c r="F89" s="222">
        <v>4.8899999999999999E-2</v>
      </c>
      <c r="G89" s="57">
        <v>73.05</v>
      </c>
      <c r="H89" s="130">
        <f>ROUND(G89*F89,2)</f>
        <v>3.57</v>
      </c>
      <c r="I89" s="130"/>
      <c r="J89" s="130"/>
      <c r="K89" s="130"/>
      <c r="L89" s="131"/>
      <c r="M89" s="143"/>
      <c r="N89" s="156"/>
      <c r="O89" s="143"/>
      <c r="P89" s="156"/>
      <c r="Q89" s="143"/>
      <c r="R89" s="98"/>
      <c r="S89" s="39"/>
      <c r="T89" s="39"/>
      <c r="U89" s="4"/>
    </row>
    <row r="90" spans="1:21" ht="16.5" customHeight="1" x14ac:dyDescent="0.25">
      <c r="A90" s="38" t="s">
        <v>56</v>
      </c>
      <c r="B90" s="23" t="s">
        <v>21</v>
      </c>
      <c r="C90" s="72">
        <v>88310</v>
      </c>
      <c r="D90" s="25" t="s">
        <v>43</v>
      </c>
      <c r="E90" s="26" t="s">
        <v>31</v>
      </c>
      <c r="F90" s="222">
        <v>0.312</v>
      </c>
      <c r="G90" s="57">
        <v>25.03</v>
      </c>
      <c r="H90" s="57"/>
      <c r="I90" s="57">
        <f>ROUND(G90*F90,2)</f>
        <v>7.81</v>
      </c>
      <c r="J90" s="57"/>
      <c r="K90" s="57"/>
      <c r="L90" s="131"/>
      <c r="M90" s="143"/>
      <c r="N90" s="156"/>
      <c r="O90" s="143"/>
      <c r="P90" s="156"/>
      <c r="Q90" s="143"/>
      <c r="R90" s="98"/>
      <c r="S90" s="39"/>
      <c r="T90" s="39"/>
      <c r="U90" s="4"/>
    </row>
    <row r="91" spans="1:21" ht="16.5" customHeight="1" x14ac:dyDescent="0.25">
      <c r="A91" s="86" t="s">
        <v>56</v>
      </c>
      <c r="B91" s="87" t="s">
        <v>21</v>
      </c>
      <c r="C91" s="81">
        <v>88316</v>
      </c>
      <c r="D91" s="82" t="s">
        <v>44</v>
      </c>
      <c r="E91" s="76" t="s">
        <v>31</v>
      </c>
      <c r="F91" s="228">
        <v>0.114</v>
      </c>
      <c r="G91" s="84">
        <v>18.350000000000001</v>
      </c>
      <c r="H91" s="130"/>
      <c r="I91" s="57">
        <f>ROUND(G91*F91,2)</f>
        <v>2.09</v>
      </c>
      <c r="J91" s="57"/>
      <c r="K91" s="130"/>
      <c r="L91" s="131"/>
      <c r="M91" s="143"/>
      <c r="N91" s="156"/>
      <c r="O91" s="143"/>
      <c r="P91" s="156"/>
      <c r="Q91" s="143"/>
      <c r="R91" s="98"/>
      <c r="S91" s="39"/>
      <c r="T91" s="39"/>
      <c r="U91" s="4"/>
    </row>
    <row r="92" spans="1:21" ht="16.5" customHeight="1" x14ac:dyDescent="0.25">
      <c r="A92" s="36" t="s">
        <v>75</v>
      </c>
      <c r="B92" s="14" t="s">
        <v>21</v>
      </c>
      <c r="C92" s="71">
        <v>88485</v>
      </c>
      <c r="D92" s="31" t="s">
        <v>34</v>
      </c>
      <c r="E92" s="30" t="s">
        <v>5</v>
      </c>
      <c r="F92" s="225">
        <v>4.5</v>
      </c>
      <c r="G92" s="30"/>
      <c r="H92" s="129">
        <f>SUM(H93:H95)</f>
        <v>1.19</v>
      </c>
      <c r="I92" s="129">
        <f>SUM(I93:I95)</f>
        <v>1.24</v>
      </c>
      <c r="J92" s="129">
        <f>I92+H92</f>
        <v>2.4299999999999997</v>
      </c>
      <c r="K92" s="129">
        <f>ROUND(H92*$F92,2)</f>
        <v>5.36</v>
      </c>
      <c r="L92" s="129">
        <f>ROUND(I92*$F92,2)</f>
        <v>5.58</v>
      </c>
      <c r="M92" s="142">
        <f>L92+K92</f>
        <v>10.940000000000001</v>
      </c>
      <c r="N92" s="155">
        <v>0.2535</v>
      </c>
      <c r="O92" s="142">
        <f>ROUND(H92*(1+$N92),2)</f>
        <v>1.49</v>
      </c>
      <c r="P92" s="155">
        <v>0.2535</v>
      </c>
      <c r="Q92" s="142">
        <f>ROUND(I92*(1+$P92),2)</f>
        <v>1.55</v>
      </c>
      <c r="R92" s="37">
        <f>ROUND(O92*$F92,2)</f>
        <v>6.71</v>
      </c>
      <c r="S92" s="37">
        <f>ROUND(Q92*$F92,2)</f>
        <v>6.98</v>
      </c>
      <c r="T92" s="37">
        <f>S92+R92</f>
        <v>13.690000000000001</v>
      </c>
      <c r="U92" s="4"/>
    </row>
    <row r="93" spans="1:21" ht="16.5" customHeight="1" x14ac:dyDescent="0.25">
      <c r="A93" s="38" t="s">
        <v>56</v>
      </c>
      <c r="B93" s="23" t="s">
        <v>21</v>
      </c>
      <c r="C93" s="72">
        <v>6085</v>
      </c>
      <c r="D93" s="33" t="s">
        <v>47</v>
      </c>
      <c r="E93" s="26" t="s">
        <v>26</v>
      </c>
      <c r="F93" s="222">
        <v>0.16</v>
      </c>
      <c r="G93" s="57">
        <v>7.42</v>
      </c>
      <c r="H93" s="130">
        <f>ROUND(G93*F93,2)</f>
        <v>1.19</v>
      </c>
      <c r="I93" s="130"/>
      <c r="J93" s="130"/>
      <c r="K93" s="130"/>
      <c r="L93" s="131"/>
      <c r="M93" s="143"/>
      <c r="N93" s="156"/>
      <c r="O93" s="143"/>
      <c r="P93" s="156"/>
      <c r="Q93" s="143"/>
      <c r="R93" s="98"/>
      <c r="S93" s="39"/>
      <c r="T93" s="39"/>
      <c r="U93" s="4"/>
    </row>
    <row r="94" spans="1:21" ht="16.5" customHeight="1" x14ac:dyDescent="0.25">
      <c r="A94" s="38" t="s">
        <v>56</v>
      </c>
      <c r="B94" s="23" t="s">
        <v>21</v>
      </c>
      <c r="C94" s="72">
        <v>88310</v>
      </c>
      <c r="D94" s="25" t="s">
        <v>43</v>
      </c>
      <c r="E94" s="26" t="s">
        <v>31</v>
      </c>
      <c r="F94" s="222">
        <v>3.9E-2</v>
      </c>
      <c r="G94" s="57">
        <v>25.03</v>
      </c>
      <c r="H94" s="57"/>
      <c r="I94" s="57">
        <f>ROUND(G94*F94,2)</f>
        <v>0.98</v>
      </c>
      <c r="J94" s="57"/>
      <c r="K94" s="57"/>
      <c r="L94" s="131"/>
      <c r="M94" s="143"/>
      <c r="N94" s="156"/>
      <c r="O94" s="143"/>
      <c r="P94" s="156"/>
      <c r="Q94" s="143"/>
      <c r="R94" s="98"/>
      <c r="S94" s="39"/>
      <c r="T94" s="39"/>
      <c r="U94" s="4"/>
    </row>
    <row r="95" spans="1:21" ht="16.5" customHeight="1" x14ac:dyDescent="0.25">
      <c r="A95" s="86" t="s">
        <v>56</v>
      </c>
      <c r="B95" s="87" t="s">
        <v>21</v>
      </c>
      <c r="C95" s="81">
        <v>88316</v>
      </c>
      <c r="D95" s="82" t="s">
        <v>44</v>
      </c>
      <c r="E95" s="76" t="s">
        <v>31</v>
      </c>
      <c r="F95" s="228">
        <v>1.4E-2</v>
      </c>
      <c r="G95" s="84">
        <v>18.350000000000001</v>
      </c>
      <c r="H95" s="57"/>
      <c r="I95" s="57">
        <f>ROUND(G95*F95,2)</f>
        <v>0.26</v>
      </c>
      <c r="J95" s="57"/>
      <c r="K95" s="57"/>
      <c r="L95" s="131"/>
      <c r="M95" s="143"/>
      <c r="N95" s="156"/>
      <c r="O95" s="143"/>
      <c r="P95" s="156"/>
      <c r="Q95" s="143"/>
      <c r="R95" s="98"/>
      <c r="S95" s="39"/>
      <c r="T95" s="39"/>
      <c r="U95" s="4"/>
    </row>
    <row r="96" spans="1:21" ht="16.5" customHeight="1" x14ac:dyDescent="0.25">
      <c r="A96" s="36" t="s">
        <v>76</v>
      </c>
      <c r="B96" s="14" t="s">
        <v>21</v>
      </c>
      <c r="C96" s="71">
        <v>88487</v>
      </c>
      <c r="D96" s="31" t="s">
        <v>68</v>
      </c>
      <c r="E96" s="30" t="s">
        <v>5</v>
      </c>
      <c r="F96" s="225">
        <v>4.5</v>
      </c>
      <c r="G96" s="30"/>
      <c r="H96" s="129">
        <f>SUM(H97:H99)</f>
        <v>6.19</v>
      </c>
      <c r="I96" s="129">
        <f>SUM(I97:I99)</f>
        <v>4.13</v>
      </c>
      <c r="J96" s="129">
        <f>I96+H96</f>
        <v>10.32</v>
      </c>
      <c r="K96" s="129">
        <f>ROUND(H96*$F96,2)</f>
        <v>27.86</v>
      </c>
      <c r="L96" s="129">
        <f>ROUND(I96*$F96,2)</f>
        <v>18.59</v>
      </c>
      <c r="M96" s="142">
        <f>L96+K96</f>
        <v>46.45</v>
      </c>
      <c r="N96" s="155">
        <v>0.2535</v>
      </c>
      <c r="O96" s="142">
        <f>ROUND(H96*(1+$N96),2)</f>
        <v>7.76</v>
      </c>
      <c r="P96" s="155">
        <v>0.2535</v>
      </c>
      <c r="Q96" s="142">
        <f>ROUND(I96*(1+$P96),2)</f>
        <v>5.18</v>
      </c>
      <c r="R96" s="37">
        <f>ROUND(O96*$F96,2)</f>
        <v>34.92</v>
      </c>
      <c r="S96" s="37">
        <f>ROUND(Q96*$F96,2)</f>
        <v>23.31</v>
      </c>
      <c r="T96" s="37">
        <f>S96+R96</f>
        <v>58.230000000000004</v>
      </c>
      <c r="U96" s="4"/>
    </row>
    <row r="97" spans="1:22" ht="16.5" customHeight="1" x14ac:dyDescent="0.25">
      <c r="A97" s="38" t="s">
        <v>56</v>
      </c>
      <c r="B97" s="23" t="s">
        <v>21</v>
      </c>
      <c r="C97" s="72">
        <v>7345</v>
      </c>
      <c r="D97" s="33" t="s">
        <v>46</v>
      </c>
      <c r="E97" s="26" t="s">
        <v>26</v>
      </c>
      <c r="F97" s="222">
        <v>0.33</v>
      </c>
      <c r="G97" s="57">
        <v>18.75</v>
      </c>
      <c r="H97" s="130">
        <f>ROUND(G97*F97,2)</f>
        <v>6.19</v>
      </c>
      <c r="I97" s="130"/>
      <c r="J97" s="130"/>
      <c r="K97" s="130"/>
      <c r="L97" s="131"/>
      <c r="M97" s="143"/>
      <c r="N97" s="156"/>
      <c r="O97" s="143"/>
      <c r="P97" s="156"/>
      <c r="Q97" s="143"/>
      <c r="R97" s="98"/>
      <c r="S97" s="39"/>
      <c r="T97" s="39"/>
      <c r="U97" s="4"/>
    </row>
    <row r="98" spans="1:22" ht="16.5" customHeight="1" x14ac:dyDescent="0.25">
      <c r="A98" s="38" t="s">
        <v>56</v>
      </c>
      <c r="B98" s="23" t="s">
        <v>21</v>
      </c>
      <c r="C98" s="72">
        <v>88310</v>
      </c>
      <c r="D98" s="25" t="s">
        <v>43</v>
      </c>
      <c r="E98" s="26" t="s">
        <v>31</v>
      </c>
      <c r="F98" s="222">
        <v>0.13</v>
      </c>
      <c r="G98" s="57">
        <v>25.03</v>
      </c>
      <c r="H98" s="57"/>
      <c r="I98" s="57">
        <f>ROUND(G98*F98,2)</f>
        <v>3.25</v>
      </c>
      <c r="J98" s="57"/>
      <c r="K98" s="57"/>
      <c r="L98" s="131"/>
      <c r="M98" s="143"/>
      <c r="N98" s="156"/>
      <c r="O98" s="143"/>
      <c r="P98" s="156"/>
      <c r="Q98" s="143"/>
      <c r="R98" s="98"/>
      <c r="S98" s="39"/>
      <c r="T98" s="39"/>
      <c r="U98" s="4"/>
    </row>
    <row r="99" spans="1:22" ht="16.5" customHeight="1" x14ac:dyDescent="0.25">
      <c r="A99" s="86" t="s">
        <v>56</v>
      </c>
      <c r="B99" s="87" t="s">
        <v>21</v>
      </c>
      <c r="C99" s="81">
        <v>88316</v>
      </c>
      <c r="D99" s="82" t="s">
        <v>44</v>
      </c>
      <c r="E99" s="76" t="s">
        <v>31</v>
      </c>
      <c r="F99" s="228">
        <v>4.8000000000000001E-2</v>
      </c>
      <c r="G99" s="84">
        <v>18.350000000000001</v>
      </c>
      <c r="H99" s="57"/>
      <c r="I99" s="57">
        <f>ROUND(G99*F99,2)</f>
        <v>0.88</v>
      </c>
      <c r="J99" s="57"/>
      <c r="K99" s="57"/>
      <c r="L99" s="131"/>
      <c r="M99" s="143"/>
      <c r="N99" s="156"/>
      <c r="O99" s="143"/>
      <c r="P99" s="156"/>
      <c r="Q99" s="143"/>
      <c r="R99" s="98"/>
      <c r="S99" s="39"/>
      <c r="T99" s="39"/>
      <c r="U99" s="4"/>
    </row>
    <row r="100" spans="1:22" ht="16.5" customHeight="1" x14ac:dyDescent="0.25">
      <c r="A100" s="36" t="s">
        <v>77</v>
      </c>
      <c r="B100" s="14" t="s">
        <v>69</v>
      </c>
      <c r="C100" s="20" t="s">
        <v>179</v>
      </c>
      <c r="D100" s="31" t="s">
        <v>165</v>
      </c>
      <c r="E100" s="30" t="s">
        <v>27</v>
      </c>
      <c r="F100" s="225">
        <v>32</v>
      </c>
      <c r="G100" s="30"/>
      <c r="H100" s="124"/>
      <c r="I100" s="124">
        <f>I101</f>
        <v>14.25</v>
      </c>
      <c r="J100" s="129">
        <f>I100+H100</f>
        <v>14.25</v>
      </c>
      <c r="K100" s="129">
        <f>ROUND(H100*$F100,2)</f>
        <v>0</v>
      </c>
      <c r="L100" s="129">
        <f>ROUND(I100*$F100,2)</f>
        <v>456</v>
      </c>
      <c r="M100" s="142">
        <f>L100+K100</f>
        <v>456</v>
      </c>
      <c r="N100" s="155">
        <v>0.2535</v>
      </c>
      <c r="O100" s="142">
        <f>ROUND(H100*(1+$N100),2)</f>
        <v>0</v>
      </c>
      <c r="P100" s="155">
        <v>0.2535</v>
      </c>
      <c r="Q100" s="142">
        <f>ROUND(I100*(1+$P100),2)</f>
        <v>17.86</v>
      </c>
      <c r="R100" s="37">
        <f>ROUND(O100*$F100,2)</f>
        <v>0</v>
      </c>
      <c r="S100" s="37">
        <f>ROUND(Q100*$F100,2)</f>
        <v>571.52</v>
      </c>
      <c r="T100" s="37">
        <f>S100+R100</f>
        <v>571.52</v>
      </c>
      <c r="U100" s="4"/>
    </row>
    <row r="101" spans="1:22" ht="16.5" customHeight="1" thickBot="1" x14ac:dyDescent="0.3">
      <c r="A101" s="53" t="s">
        <v>56</v>
      </c>
      <c r="B101" s="43" t="s">
        <v>172</v>
      </c>
      <c r="C101" s="80">
        <v>8200</v>
      </c>
      <c r="D101" s="44" t="s">
        <v>181</v>
      </c>
      <c r="E101" s="45" t="s">
        <v>27</v>
      </c>
      <c r="F101" s="223">
        <v>1</v>
      </c>
      <c r="G101" s="85">
        <v>14.25</v>
      </c>
      <c r="H101" s="85"/>
      <c r="I101" s="85">
        <f>ROUND(G101*F101,2)</f>
        <v>14.25</v>
      </c>
      <c r="J101" s="85"/>
      <c r="K101" s="85"/>
      <c r="L101" s="135"/>
      <c r="M101" s="144"/>
      <c r="N101" s="157"/>
      <c r="O101" s="144"/>
      <c r="P101" s="157"/>
      <c r="Q101" s="144"/>
      <c r="R101" s="99"/>
      <c r="S101" s="46"/>
      <c r="T101" s="46"/>
      <c r="U101" s="4"/>
    </row>
    <row r="102" spans="1:22" ht="20.25" customHeight="1" x14ac:dyDescent="0.25">
      <c r="D102" s="7"/>
      <c r="E102" s="261" t="s">
        <v>88</v>
      </c>
      <c r="F102" s="256"/>
      <c r="G102" s="256"/>
      <c r="H102" s="256"/>
      <c r="I102" s="262"/>
      <c r="J102" s="201"/>
      <c r="K102" s="173">
        <f>K76+K20+K16+K7</f>
        <v>33780.26</v>
      </c>
      <c r="L102" s="174"/>
      <c r="M102" s="175"/>
      <c r="N102" s="155">
        <v>0.2535</v>
      </c>
      <c r="O102" s="176"/>
      <c r="P102" s="155">
        <v>0.2535</v>
      </c>
      <c r="Q102" s="176"/>
      <c r="R102" s="176"/>
      <c r="S102" s="177"/>
      <c r="T102" s="177"/>
      <c r="U102" s="97"/>
      <c r="V102" s="97"/>
    </row>
    <row r="103" spans="1:22" ht="20.25" customHeight="1" x14ac:dyDescent="0.25">
      <c r="D103" s="7"/>
      <c r="E103" s="255" t="s">
        <v>89</v>
      </c>
      <c r="F103" s="256"/>
      <c r="G103" s="256"/>
      <c r="H103" s="256"/>
      <c r="I103" s="257"/>
      <c r="J103" s="206"/>
      <c r="K103" s="168"/>
      <c r="L103" s="167">
        <f>L76+L20+L16+L7</f>
        <v>17504.2</v>
      </c>
      <c r="M103" s="169"/>
      <c r="N103" s="155">
        <v>0.2535</v>
      </c>
      <c r="O103" s="170"/>
      <c r="P103" s="155">
        <v>0.2535</v>
      </c>
      <c r="Q103" s="170"/>
      <c r="R103" s="171"/>
      <c r="S103" s="172"/>
      <c r="T103" s="172"/>
      <c r="U103" s="97"/>
      <c r="V103" s="97"/>
    </row>
    <row r="104" spans="1:22" ht="20.25" customHeight="1" x14ac:dyDescent="0.25">
      <c r="D104" s="7"/>
      <c r="E104" s="255" t="s">
        <v>122</v>
      </c>
      <c r="F104" s="256"/>
      <c r="G104" s="256"/>
      <c r="H104" s="256"/>
      <c r="I104" s="257"/>
      <c r="J104" s="201"/>
      <c r="K104" s="174"/>
      <c r="L104" s="174"/>
      <c r="M104" s="176"/>
      <c r="N104" s="178"/>
      <c r="O104" s="179"/>
      <c r="P104" s="175"/>
      <c r="Q104" s="176"/>
      <c r="R104" s="179">
        <f>R76+R20+R16+R7</f>
        <v>42345.9</v>
      </c>
      <c r="S104" s="177"/>
      <c r="T104" s="177"/>
      <c r="U104" s="97"/>
      <c r="V104" s="97"/>
    </row>
    <row r="105" spans="1:22" ht="20.25" customHeight="1" x14ac:dyDescent="0.25">
      <c r="E105" s="255" t="s">
        <v>126</v>
      </c>
      <c r="F105" s="256"/>
      <c r="G105" s="256"/>
      <c r="H105" s="256"/>
      <c r="I105" s="257"/>
      <c r="J105" s="201"/>
      <c r="K105" s="174"/>
      <c r="L105" s="174"/>
      <c r="M105" s="176"/>
      <c r="N105" s="178"/>
      <c r="O105" s="176"/>
      <c r="P105" s="175"/>
      <c r="Q105" s="176"/>
      <c r="R105" s="176"/>
      <c r="S105" s="177">
        <f>S76+S20+S16+S7</f>
        <v>21940.080000000002</v>
      </c>
      <c r="T105" s="177"/>
      <c r="U105" s="97"/>
      <c r="V105" s="134"/>
    </row>
    <row r="106" spans="1:22" ht="27" customHeight="1" thickBot="1" x14ac:dyDescent="0.3">
      <c r="E106" s="258" t="s">
        <v>90</v>
      </c>
      <c r="F106" s="259"/>
      <c r="G106" s="259"/>
      <c r="H106" s="259"/>
      <c r="I106" s="260"/>
      <c r="J106" s="202"/>
      <c r="K106" s="138"/>
      <c r="L106" s="138"/>
      <c r="M106" s="102">
        <f>K102+L103</f>
        <v>51284.460000000006</v>
      </c>
      <c r="N106" s="159"/>
      <c r="O106" s="147"/>
      <c r="P106" s="205"/>
      <c r="Q106" s="147"/>
      <c r="R106" s="102"/>
      <c r="S106" s="13"/>
      <c r="T106" s="13">
        <f>R104+S105</f>
        <v>64285.98</v>
      </c>
      <c r="U106" s="97"/>
      <c r="V106" s="134"/>
    </row>
    <row r="107" spans="1:22" x14ac:dyDescent="0.25">
      <c r="T107" s="128"/>
      <c r="U107" s="97"/>
    </row>
    <row r="108" spans="1:22" x14ac:dyDescent="0.25">
      <c r="M108" s="5"/>
      <c r="S108" s="5"/>
      <c r="T108" s="187"/>
      <c r="U108" s="97"/>
    </row>
    <row r="109" spans="1:22" x14ac:dyDescent="0.25">
      <c r="S109" s="5"/>
      <c r="T109" s="128"/>
      <c r="U109" s="97"/>
    </row>
    <row r="110" spans="1:22" x14ac:dyDescent="0.25">
      <c r="T110" s="128"/>
      <c r="U110" s="97"/>
    </row>
    <row r="111" spans="1:22" x14ac:dyDescent="0.25">
      <c r="T111" s="128"/>
      <c r="U111" s="97"/>
    </row>
    <row r="112" spans="1:22" x14ac:dyDescent="0.25">
      <c r="T112" s="128"/>
      <c r="U112" s="97"/>
    </row>
    <row r="113" spans="20:21" x14ac:dyDescent="0.25">
      <c r="T113" s="128"/>
      <c r="U113" s="97"/>
    </row>
    <row r="114" spans="20:21" x14ac:dyDescent="0.25">
      <c r="T114" s="128"/>
      <c r="U114" s="97"/>
    </row>
    <row r="115" spans="20:21" x14ac:dyDescent="0.25">
      <c r="T115" s="128"/>
      <c r="U115" s="97"/>
    </row>
    <row r="116" spans="20:21" x14ac:dyDescent="0.25">
      <c r="T116" s="128"/>
      <c r="U116" s="97"/>
    </row>
    <row r="117" spans="20:21" x14ac:dyDescent="0.25">
      <c r="T117" s="128"/>
      <c r="U117" s="97"/>
    </row>
    <row r="118" spans="20:21" x14ac:dyDescent="0.25">
      <c r="T118" s="128"/>
      <c r="U118" s="97"/>
    </row>
    <row r="119" spans="20:21" x14ac:dyDescent="0.25">
      <c r="T119" s="128"/>
      <c r="U119" s="97"/>
    </row>
    <row r="120" spans="20:21" x14ac:dyDescent="0.25">
      <c r="T120" s="128"/>
      <c r="U120" s="97"/>
    </row>
    <row r="121" spans="20:21" x14ac:dyDescent="0.25">
      <c r="T121" s="128"/>
      <c r="U121" s="97"/>
    </row>
    <row r="122" spans="20:21" x14ac:dyDescent="0.25">
      <c r="T122" s="128"/>
      <c r="U122" s="97"/>
    </row>
    <row r="123" spans="20:21" x14ac:dyDescent="0.25">
      <c r="T123" s="128"/>
      <c r="U123" s="97"/>
    </row>
    <row r="124" spans="20:21" x14ac:dyDescent="0.25">
      <c r="T124" s="128"/>
      <c r="U124" s="97"/>
    </row>
    <row r="125" spans="20:21" x14ac:dyDescent="0.25">
      <c r="T125" s="128"/>
      <c r="U125" s="97"/>
    </row>
    <row r="126" spans="20:21" x14ac:dyDescent="0.25">
      <c r="T126" s="128"/>
      <c r="U126" s="97"/>
    </row>
    <row r="127" spans="20:21" x14ac:dyDescent="0.25">
      <c r="T127" s="128"/>
      <c r="U127" s="97"/>
    </row>
    <row r="128" spans="20:21" x14ac:dyDescent="0.25">
      <c r="T128" s="128"/>
      <c r="U128" s="97"/>
    </row>
    <row r="129" spans="20:21" x14ac:dyDescent="0.25">
      <c r="T129" s="128"/>
      <c r="U129" s="97"/>
    </row>
  </sheetData>
  <mergeCells count="15">
    <mergeCell ref="E105:I105"/>
    <mergeCell ref="E106:I106"/>
    <mergeCell ref="E102:I102"/>
    <mergeCell ref="E103:I103"/>
    <mergeCell ref="E104:I104"/>
    <mergeCell ref="A4:D4"/>
    <mergeCell ref="A5:D5"/>
    <mergeCell ref="E5:F5"/>
    <mergeCell ref="E4:T4"/>
    <mergeCell ref="L5:T5"/>
    <mergeCell ref="A2:D2"/>
    <mergeCell ref="A3:D3"/>
    <mergeCell ref="E2:G2"/>
    <mergeCell ref="E3:T3"/>
    <mergeCell ref="M2:T2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18" fitToHeight="0" orientation="landscape" r:id="rId1"/>
  <ignoredErrors>
    <ignoredError sqref="I9:I12 I100" formula="1"/>
  </ignoredErrors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2"/>
  <sheetViews>
    <sheetView zoomScale="85" zoomScaleNormal="85" workbookViewId="0">
      <selection activeCell="A12" sqref="A12"/>
    </sheetView>
  </sheetViews>
  <sheetFormatPr defaultRowHeight="15" x14ac:dyDescent="0.25"/>
  <cols>
    <col min="1" max="1" width="6.28515625" bestFit="1" customWidth="1"/>
    <col min="2" max="2" width="7.85546875" bestFit="1" customWidth="1"/>
    <col min="3" max="3" width="9.140625" style="8" bestFit="1" customWidth="1"/>
    <col min="4" max="4" width="168.85546875" customWidth="1"/>
    <col min="5" max="5" width="13.85546875" customWidth="1"/>
    <col min="6" max="6" width="19.5703125" customWidth="1"/>
    <col min="7" max="12" width="30.42578125" customWidth="1"/>
    <col min="13" max="13" width="14" customWidth="1"/>
    <col min="14" max="14" width="30.42578125" customWidth="1"/>
    <col min="15" max="15" width="14" customWidth="1"/>
    <col min="16" max="19" width="30.42578125" customWidth="1"/>
    <col min="20" max="20" width="22.28515625" customWidth="1"/>
    <col min="22" max="22" width="14.28515625" customWidth="1"/>
  </cols>
  <sheetData>
    <row r="1" spans="1:19" ht="81.75" customHeight="1" thickBot="1" x14ac:dyDescent="0.3">
      <c r="A1" s="263" t="s">
        <v>156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5"/>
    </row>
    <row r="2" spans="1:19" ht="15.75" thickBot="1" x14ac:dyDescent="0.3">
      <c r="A2" s="278" t="str">
        <f>'Planilha de Composição'!A2:D2</f>
        <v>OBRA: PROJETO LUMINOTÉCNICO DE GINÁSIO</v>
      </c>
      <c r="B2" s="279"/>
      <c r="C2" s="279"/>
      <c r="D2" s="280"/>
      <c r="E2" s="244" t="s">
        <v>134</v>
      </c>
      <c r="F2" s="266"/>
      <c r="G2" s="160"/>
      <c r="H2" s="160"/>
      <c r="I2" s="160"/>
      <c r="J2" s="214" t="s">
        <v>135</v>
      </c>
      <c r="K2" s="136"/>
      <c r="L2" s="244" t="s">
        <v>136</v>
      </c>
      <c r="M2" s="245"/>
      <c r="N2" s="245"/>
      <c r="O2" s="245"/>
      <c r="P2" s="245"/>
      <c r="Q2" s="245"/>
      <c r="R2" s="245"/>
      <c r="S2" s="246"/>
    </row>
    <row r="3" spans="1:19" ht="15.75" thickBot="1" x14ac:dyDescent="0.3">
      <c r="A3" s="267" t="str">
        <f>'Planilha de Composição'!A3:D3</f>
        <v>CLIENTE: PREFEITURA MUNICIPAL DE IBICARÉ</v>
      </c>
      <c r="B3" s="268"/>
      <c r="C3" s="268"/>
      <c r="D3" s="269"/>
      <c r="E3" s="270" t="str">
        <f>'Planilha de Composição'!E3:S3</f>
        <v>UNIDADE: GINÁSIO POLIESPORTIVO DE IBICARÉ</v>
      </c>
      <c r="F3" s="271" t="s">
        <v>0</v>
      </c>
      <c r="G3" s="271"/>
      <c r="H3" s="271"/>
      <c r="I3" s="271"/>
      <c r="J3" s="271" t="s">
        <v>0</v>
      </c>
      <c r="K3" s="271"/>
      <c r="L3" s="271"/>
      <c r="M3" s="271"/>
      <c r="N3" s="271"/>
      <c r="O3" s="271"/>
      <c r="P3" s="271"/>
      <c r="Q3" s="271"/>
      <c r="R3" s="271"/>
      <c r="S3" s="272" t="s">
        <v>0</v>
      </c>
    </row>
    <row r="4" spans="1:19" ht="15.75" thickBot="1" x14ac:dyDescent="0.3">
      <c r="A4" s="267" t="str">
        <f>'Planilha de Composição'!A4:D4</f>
        <v>ETAPA: EXECUTIVO</v>
      </c>
      <c r="B4" s="268"/>
      <c r="C4" s="268"/>
      <c r="D4" s="269"/>
      <c r="E4" s="273" t="str">
        <f>'Planilha de Composição'!E4:S4</f>
        <v>REF. PREÇO: SINAPI - 09/2020.</v>
      </c>
      <c r="F4" s="274" t="s">
        <v>1</v>
      </c>
      <c r="G4" s="274"/>
      <c r="H4" s="274"/>
      <c r="I4" s="274"/>
      <c r="J4" s="274" t="s">
        <v>1</v>
      </c>
      <c r="K4" s="274"/>
      <c r="L4" s="274"/>
      <c r="M4" s="274"/>
      <c r="N4" s="274"/>
      <c r="O4" s="274"/>
      <c r="P4" s="274"/>
      <c r="Q4" s="274"/>
      <c r="R4" s="274"/>
      <c r="S4" s="275" t="s">
        <v>1</v>
      </c>
    </row>
    <row r="5" spans="1:19" ht="15.75" thickBot="1" x14ac:dyDescent="0.3">
      <c r="A5" s="267" t="str">
        <f>'Planilha de Composição'!A5:D5</f>
        <v>ENCARGOS SOCIAIS (DESONERADO): HORISTA: 83,71% I MENSALISTA: 47,62%</v>
      </c>
      <c r="B5" s="268"/>
      <c r="C5" s="268"/>
      <c r="D5" s="269"/>
      <c r="E5" s="270" t="str">
        <f>'Planilha de Composição'!E5:F5</f>
        <v>REVISÃO: 03</v>
      </c>
      <c r="F5" s="276"/>
      <c r="G5" s="139"/>
      <c r="H5" s="139"/>
      <c r="I5" s="188"/>
      <c r="J5" s="277" t="s">
        <v>23</v>
      </c>
      <c r="K5" s="271"/>
      <c r="L5" s="271"/>
      <c r="M5" s="271"/>
      <c r="N5" s="271"/>
      <c r="O5" s="271"/>
      <c r="P5" s="271"/>
      <c r="Q5" s="271"/>
      <c r="R5" s="271"/>
      <c r="S5" s="272"/>
    </row>
    <row r="6" spans="1:19" ht="15.75" thickBot="1" x14ac:dyDescent="0.3">
      <c r="A6" s="90" t="s">
        <v>6</v>
      </c>
      <c r="B6" s="90" t="s">
        <v>7</v>
      </c>
      <c r="C6" s="91" t="s">
        <v>8</v>
      </c>
      <c r="D6" s="92" t="s">
        <v>2</v>
      </c>
      <c r="E6" s="90" t="s">
        <v>3</v>
      </c>
      <c r="F6" s="90" t="s">
        <v>22</v>
      </c>
      <c r="G6" s="90" t="str">
        <f>'Planilha de Composição'!H6</f>
        <v>Custo Unit. Mat.</v>
      </c>
      <c r="H6" s="90" t="str">
        <f>'Planilha de Composição'!I6</f>
        <v>Custo Unit. M.O</v>
      </c>
      <c r="I6" s="90" t="s">
        <v>113</v>
      </c>
      <c r="J6" s="90" t="str">
        <f>'Planilha de Composição'!K6</f>
        <v>Custo Total Mat.</v>
      </c>
      <c r="K6" s="90" t="str">
        <f>'Planilha de Composição'!L6</f>
        <v>Custo Total M.O</v>
      </c>
      <c r="L6" s="90" t="str">
        <f>'Planilha de Composição'!M6</f>
        <v>Custo Total</v>
      </c>
      <c r="M6" s="90" t="s">
        <v>114</v>
      </c>
      <c r="N6" s="90" t="str">
        <f>'Planilha de Composição'!O6</f>
        <v>Preço Unit. Mat.</v>
      </c>
      <c r="O6" s="90" t="s">
        <v>115</v>
      </c>
      <c r="P6" s="90" t="str">
        <f>'Planilha de Composição'!Q6</f>
        <v>Preço Unit. M.O</v>
      </c>
      <c r="Q6" s="90" t="str">
        <f>'Planilha de Composição'!R6</f>
        <v>Preço Total Mat.</v>
      </c>
      <c r="R6" s="90" t="str">
        <f>'Planilha de Composição'!S6</f>
        <v>Preço Total M.O</v>
      </c>
      <c r="S6" s="90" t="str">
        <f>'Planilha de Composição'!T6</f>
        <v>Preço Total</v>
      </c>
    </row>
    <row r="7" spans="1:19" ht="15.75" thickBot="1" x14ac:dyDescent="0.3">
      <c r="A7" s="93">
        <f>'Planilha de Composição'!A7</f>
        <v>1</v>
      </c>
      <c r="B7" s="88"/>
      <c r="C7" s="89"/>
      <c r="D7" s="93" t="str">
        <f>'Planilha de Composição'!D7</f>
        <v>Administração Local - Pessoal Indireto, Despesas com Equipe e Despesas Administrativas</v>
      </c>
      <c r="E7" s="93"/>
      <c r="F7" s="105"/>
      <c r="G7" s="105"/>
      <c r="H7" s="105"/>
      <c r="I7" s="105"/>
      <c r="J7" s="103">
        <f>SUM(J8:J10)</f>
        <v>0</v>
      </c>
      <c r="K7" s="103">
        <f>SUM(K8:K10)</f>
        <v>8072.4000000000005</v>
      </c>
      <c r="L7" s="103">
        <f>SUM(L8:L10)</f>
        <v>8072.4000000000005</v>
      </c>
      <c r="M7" s="111">
        <v>0.2535</v>
      </c>
      <c r="N7" s="104"/>
      <c r="O7" s="111">
        <v>0.2535</v>
      </c>
      <c r="P7" s="104"/>
      <c r="Q7" s="103">
        <f>SUM(Q8:Q10)</f>
        <v>0</v>
      </c>
      <c r="R7" s="103">
        <f>SUM(R8:R10)</f>
        <v>10118.800000000001</v>
      </c>
      <c r="S7" s="103">
        <f>SUM(S8:S10)</f>
        <v>10118.800000000001</v>
      </c>
    </row>
    <row r="8" spans="1:19" ht="15.75" thickBot="1" x14ac:dyDescent="0.3">
      <c r="A8" s="1" t="str">
        <f>'Planilha de Composição'!A8</f>
        <v>1.1</v>
      </c>
      <c r="B8" s="1" t="str">
        <f>'Planilha de Composição'!B8</f>
        <v>SINAPI</v>
      </c>
      <c r="C8" s="1">
        <f>'Planilha de Composição'!C8</f>
        <v>90778</v>
      </c>
      <c r="D8" s="1" t="str">
        <f>'Planilha de Composição'!D8</f>
        <v xml:space="preserve">Engenheiro de Obra Pleno com Encargos Complementares para Administração da Obra </v>
      </c>
      <c r="E8" s="1" t="s">
        <v>70</v>
      </c>
      <c r="F8" s="106">
        <f>'Planilha de Composição'!F8</f>
        <v>40</v>
      </c>
      <c r="G8" s="2">
        <f>'Planilha de Composição'!H8</f>
        <v>0</v>
      </c>
      <c r="H8" s="2">
        <f>'Planilha de Composição'!I8</f>
        <v>92.21</v>
      </c>
      <c r="I8" s="161">
        <f>H8+G8</f>
        <v>92.21</v>
      </c>
      <c r="J8" s="209">
        <f t="shared" ref="J8:K10" si="0">ROUND(G8*$F8,2)</f>
        <v>0</v>
      </c>
      <c r="K8" s="209">
        <f t="shared" si="0"/>
        <v>3688.4</v>
      </c>
      <c r="L8" s="210">
        <f>K8+J8</f>
        <v>3688.4</v>
      </c>
      <c r="M8" s="212">
        <v>0.2535</v>
      </c>
      <c r="N8" s="210">
        <f>ROUND(G8*(1+$M8),2)</f>
        <v>0</v>
      </c>
      <c r="O8" s="212">
        <v>0.2535</v>
      </c>
      <c r="P8" s="210">
        <f>ROUND(H8*(1+$O8),2)</f>
        <v>115.59</v>
      </c>
      <c r="Q8" s="211">
        <f>ROUND(N8*$F8,2)</f>
        <v>0</v>
      </c>
      <c r="R8" s="211">
        <f>ROUND(P8*$F8,2)</f>
        <v>4623.6000000000004</v>
      </c>
      <c r="S8" s="211">
        <f>R8+Q8</f>
        <v>4623.6000000000004</v>
      </c>
    </row>
    <row r="9" spans="1:19" ht="15.75" thickBot="1" x14ac:dyDescent="0.3">
      <c r="A9" s="1" t="str">
        <f>'Planilha de Composição'!A10</f>
        <v>1.2</v>
      </c>
      <c r="B9" s="1" t="str">
        <f>'Planilha de Composição'!B10</f>
        <v>SINAPI</v>
      </c>
      <c r="C9" s="1">
        <f>'Planilha de Composição'!C10</f>
        <v>90776</v>
      </c>
      <c r="D9" s="1" t="str">
        <f>'Planilha de Composição'!D10</f>
        <v>Encarregado Geral de Obra com Encargos Complementares</v>
      </c>
      <c r="E9" s="1" t="s">
        <v>70</v>
      </c>
      <c r="F9" s="106">
        <f>'Planilha de Composição'!F10</f>
        <v>80</v>
      </c>
      <c r="G9" s="2">
        <f>'Planilha de Composição'!H10</f>
        <v>0</v>
      </c>
      <c r="H9" s="2">
        <f>'Planilha de Composição'!I10</f>
        <v>33.590000000000003</v>
      </c>
      <c r="I9" s="161">
        <f>H9+G9</f>
        <v>33.590000000000003</v>
      </c>
      <c r="J9" s="209">
        <f t="shared" si="0"/>
        <v>0</v>
      </c>
      <c r="K9" s="209">
        <f t="shared" si="0"/>
        <v>2687.2</v>
      </c>
      <c r="L9" s="210">
        <f>K9+J9</f>
        <v>2687.2</v>
      </c>
      <c r="M9" s="212">
        <v>0.2535</v>
      </c>
      <c r="N9" s="210">
        <f>ROUND(G9*(1+$M9),2)</f>
        <v>0</v>
      </c>
      <c r="O9" s="212">
        <v>0.2535</v>
      </c>
      <c r="P9" s="210">
        <f>ROUND(H9*(1+$O9),2)</f>
        <v>42.11</v>
      </c>
      <c r="Q9" s="211">
        <f>ROUND(N9*$F9,2)</f>
        <v>0</v>
      </c>
      <c r="R9" s="211">
        <f>ROUND(P9*$F9,2)</f>
        <v>3368.8</v>
      </c>
      <c r="S9" s="211">
        <f>R9+Q9</f>
        <v>3368.8</v>
      </c>
    </row>
    <row r="10" spans="1:19" ht="15.75" thickBot="1" x14ac:dyDescent="0.3">
      <c r="A10" s="1" t="str">
        <f>'Planilha de Composição'!A12</f>
        <v>1.3</v>
      </c>
      <c r="B10" s="1" t="str">
        <f>'Planilha de Composição'!B12</f>
        <v>SINAPI</v>
      </c>
      <c r="C10" s="1">
        <f>'Planilha de Composição'!C12</f>
        <v>97064</v>
      </c>
      <c r="D10" s="1" t="str">
        <f>'Planilha de Composição'!D12</f>
        <v>MONTAGEM E DESMONTAGEM DE ANDAIME TUBULAR TIPO TORRE (EXCLUSIVE ANDAIME E LIMPEZA) - 10 MONTAGENS EM H=12M</v>
      </c>
      <c r="E10" s="1" t="str">
        <f>'Planilha de Composição'!E12</f>
        <v>M</v>
      </c>
      <c r="F10" s="106">
        <f>'Planilha de Composição'!F12</f>
        <v>120</v>
      </c>
      <c r="G10" s="2">
        <f>'Planilha de Composição'!H12</f>
        <v>0</v>
      </c>
      <c r="H10" s="2">
        <f>'Planilha de Composição'!I12</f>
        <v>14.14</v>
      </c>
      <c r="I10" s="161">
        <f>H10+G10</f>
        <v>14.14</v>
      </c>
      <c r="J10" s="209">
        <f t="shared" si="0"/>
        <v>0</v>
      </c>
      <c r="K10" s="209">
        <f t="shared" si="0"/>
        <v>1696.8</v>
      </c>
      <c r="L10" s="210">
        <f>K10+J10</f>
        <v>1696.8</v>
      </c>
      <c r="M10" s="212">
        <v>0.2535</v>
      </c>
      <c r="N10" s="210">
        <f>ROUND(G10*(1+$M10),2)</f>
        <v>0</v>
      </c>
      <c r="O10" s="212">
        <v>0.2535</v>
      </c>
      <c r="P10" s="210">
        <f>ROUND(H10*(1+$O10),2)</f>
        <v>17.72</v>
      </c>
      <c r="Q10" s="211">
        <f>ROUND(N10*$F10,2)</f>
        <v>0</v>
      </c>
      <c r="R10" s="211">
        <f>ROUND(P10*$F10,2)</f>
        <v>2126.4</v>
      </c>
      <c r="S10" s="211">
        <f>R10+Q10</f>
        <v>2126.4</v>
      </c>
    </row>
    <row r="11" spans="1:19" ht="15.75" thickBot="1" x14ac:dyDescent="0.3">
      <c r="A11" s="93">
        <f>'Planilha de Composição'!A16</f>
        <v>2</v>
      </c>
      <c r="B11" s="88"/>
      <c r="C11" s="89"/>
      <c r="D11" s="93" t="str">
        <f>'Planilha de Composição'!D16</f>
        <v>Luminárias/Refletores</v>
      </c>
      <c r="E11" s="94"/>
      <c r="F11" s="105"/>
      <c r="G11" s="103"/>
      <c r="H11" s="103"/>
      <c r="I11" s="103"/>
      <c r="J11" s="103">
        <f>SUM(J12:J12)</f>
        <v>24490.560000000001</v>
      </c>
      <c r="K11" s="103">
        <f>SUM(K12:K12)</f>
        <v>456</v>
      </c>
      <c r="L11" s="103">
        <f>SUM(L12:L12)</f>
        <v>24946.560000000001</v>
      </c>
      <c r="M11" s="111">
        <v>0.2535</v>
      </c>
      <c r="N11" s="104"/>
      <c r="O11" s="111">
        <v>0.2535</v>
      </c>
      <c r="P11" s="104"/>
      <c r="Q11" s="103">
        <f>SUM(Q12:Q12)</f>
        <v>30698.880000000001</v>
      </c>
      <c r="R11" s="103">
        <f>SUM(R12:R12)</f>
        <v>571.52</v>
      </c>
      <c r="S11" s="103">
        <f>SUM(S12:S12)</f>
        <v>31270.400000000001</v>
      </c>
    </row>
    <row r="12" spans="1:19" ht="15.75" thickBot="1" x14ac:dyDescent="0.3">
      <c r="A12" s="125" t="str">
        <f>'Planilha de Composição'!A17</f>
        <v>2.1</v>
      </c>
      <c r="B12" s="9" t="str">
        <f>'Planilha de Composição'!B17</f>
        <v>C.P</v>
      </c>
      <c r="C12" s="9" t="str">
        <f>'Planilha de Composição'!C17</f>
        <v>1/W</v>
      </c>
      <c r="D12" s="9" t="str">
        <f>'Planilha de Composição'!D17</f>
        <v>FORNECIMENTO E INSTALAÇÃO DE PROJETOR/REFLETOR LED SMD 200 WATTS, 110LM/W, 22000LM, MODELO RT3200</v>
      </c>
      <c r="E12" s="9" t="str">
        <f>'Planilha de Composição'!E17</f>
        <v>Unidade</v>
      </c>
      <c r="F12" s="107">
        <f>'Planilha de Composição'!F17</f>
        <v>32</v>
      </c>
      <c r="G12" s="10">
        <f>'Planilha de Composição'!H17</f>
        <v>765.33</v>
      </c>
      <c r="H12" s="10">
        <f>'Planilha de Composição'!I17</f>
        <v>14.25</v>
      </c>
      <c r="I12" s="161">
        <f t="shared" ref="I12" si="1">H12+G12</f>
        <v>779.58</v>
      </c>
      <c r="J12" s="209">
        <f t="shared" ref="J12" si="2">ROUND(G12*$F12,2)</f>
        <v>24490.560000000001</v>
      </c>
      <c r="K12" s="209">
        <f t="shared" ref="K12" si="3">ROUND(H12*$F12,2)</f>
        <v>456</v>
      </c>
      <c r="L12" s="210">
        <f t="shared" ref="L12" si="4">K12+J12</f>
        <v>24946.560000000001</v>
      </c>
      <c r="M12" s="212">
        <v>0.2535</v>
      </c>
      <c r="N12" s="210">
        <f t="shared" ref="N12" si="5">ROUND(G12*(1+$M12),2)</f>
        <v>959.34</v>
      </c>
      <c r="O12" s="212">
        <v>0.2535</v>
      </c>
      <c r="P12" s="210">
        <f t="shared" ref="P12" si="6">ROUND(H12*(1+$O12),2)</f>
        <v>17.86</v>
      </c>
      <c r="Q12" s="211">
        <f t="shared" ref="Q12" si="7">ROUND(N12*$F12,2)</f>
        <v>30698.880000000001</v>
      </c>
      <c r="R12" s="211">
        <f t="shared" ref="R12" si="8">ROUND(P12*$F12,2)</f>
        <v>571.52</v>
      </c>
      <c r="S12" s="211">
        <f t="shared" ref="S12" si="9">R12+Q12</f>
        <v>31270.400000000001</v>
      </c>
    </row>
    <row r="13" spans="1:19" ht="15.75" thickBot="1" x14ac:dyDescent="0.3">
      <c r="A13" s="93">
        <f>'Planilha de Composição'!A20</f>
        <v>3</v>
      </c>
      <c r="B13" s="88"/>
      <c r="C13" s="89"/>
      <c r="D13" s="93" t="str">
        <f>'Planilha de Composição'!D20</f>
        <v>Quadro Elétrico, Cabeamento e Infraestrutura de Proteção</v>
      </c>
      <c r="E13" s="95"/>
      <c r="F13" s="95"/>
      <c r="G13" s="96"/>
      <c r="H13" s="96"/>
      <c r="I13" s="96"/>
      <c r="J13" s="96">
        <f>SUM(J14:J23)</f>
        <v>9133.5299999999988</v>
      </c>
      <c r="K13" s="96">
        <f>SUM(K14:K23)</f>
        <v>8345.7999999999993</v>
      </c>
      <c r="L13" s="96">
        <f>SUM(L14:L23)</f>
        <v>17479.329999999998</v>
      </c>
      <c r="M13" s="111">
        <v>0.2535</v>
      </c>
      <c r="N13" s="104"/>
      <c r="O13" s="111">
        <v>0.2535</v>
      </c>
      <c r="P13" s="104"/>
      <c r="Q13" s="96">
        <f>SUM(Q14:Q23)</f>
        <v>11451.26</v>
      </c>
      <c r="R13" s="96">
        <f>SUM(R14:R23)</f>
        <v>10460.109999999999</v>
      </c>
      <c r="S13" s="96">
        <f>SUM(S14:S23)</f>
        <v>21911.37</v>
      </c>
    </row>
    <row r="14" spans="1:19" ht="15.75" thickBot="1" x14ac:dyDescent="0.3">
      <c r="A14" s="1" t="str">
        <f>'Planilha de Composição'!A21</f>
        <v>3.1</v>
      </c>
      <c r="B14" s="1" t="str">
        <f>'Planilha de Composição'!B21</f>
        <v>C.P</v>
      </c>
      <c r="C14" s="1" t="str">
        <f>'Planilha de Composição'!C21</f>
        <v>2/W</v>
      </c>
      <c r="D14" s="1" t="str">
        <f>'Planilha de Composição'!D21</f>
        <v>Quadro Elétrico - QD2 - Fornecimento e Instalação - Detalhamento Construtivo conforme Projetos e Caderno Técnico</v>
      </c>
      <c r="E14" s="1" t="str">
        <f>'Planilha de Composição'!E21</f>
        <v>Unidade</v>
      </c>
      <c r="F14" s="106">
        <f>'Planilha de Composição'!F21</f>
        <v>1</v>
      </c>
      <c r="G14" s="2">
        <f>'Planilha de Composição'!H21</f>
        <v>4025</v>
      </c>
      <c r="H14" s="2">
        <f>'Planilha de Composição'!I21</f>
        <v>714.59</v>
      </c>
      <c r="I14" s="161">
        <f t="shared" ref="I14:I23" si="10">H14+G14</f>
        <v>4739.59</v>
      </c>
      <c r="J14" s="209">
        <f t="shared" ref="J14:J23" si="11">ROUND(G14*$F14,2)</f>
        <v>4025</v>
      </c>
      <c r="K14" s="209">
        <f t="shared" ref="K14:K23" si="12">ROUND(H14*$F14,2)</f>
        <v>714.59</v>
      </c>
      <c r="L14" s="210">
        <f t="shared" ref="L14:L23" si="13">K14+J14</f>
        <v>4739.59</v>
      </c>
      <c r="M14" s="212">
        <v>0.2535</v>
      </c>
      <c r="N14" s="210">
        <f t="shared" ref="N14:N23" si="14">ROUND(G14*(1+$M14),2)</f>
        <v>5045.34</v>
      </c>
      <c r="O14" s="212">
        <v>0.2535</v>
      </c>
      <c r="P14" s="210">
        <f t="shared" ref="P14:P23" si="15">ROUND(H14*(1+$O14),2)</f>
        <v>895.74</v>
      </c>
      <c r="Q14" s="211">
        <f t="shared" ref="Q14:Q23" si="16">ROUND(N14*$F14,2)</f>
        <v>5045.34</v>
      </c>
      <c r="R14" s="211">
        <f t="shared" ref="R14:R23" si="17">ROUND(P14*$F14,2)</f>
        <v>895.74</v>
      </c>
      <c r="S14" s="211">
        <f t="shared" ref="S14:S23" si="18">R14+Q14</f>
        <v>5941.08</v>
      </c>
    </row>
    <row r="15" spans="1:19" ht="15.75" thickBot="1" x14ac:dyDescent="0.3">
      <c r="A15" s="1" t="str">
        <f>'Planilha de Composição'!A24</f>
        <v>3.2</v>
      </c>
      <c r="B15" s="1" t="str">
        <f>'Planilha de Composição'!B24</f>
        <v>SINAPI</v>
      </c>
      <c r="C15" s="1">
        <f>'Planilha de Composição'!C24</f>
        <v>91847</v>
      </c>
      <c r="D15" s="1" t="str">
        <f>'Planilha de Composição'!D24</f>
        <v xml:space="preserve">ELETRODUTO FLEXÍVEL CORRUGADO REFORÇADO, PVC, DN 32 MM (1"), PARA CIRCUITOS TERMINAIS, INSTALADO EM LAJE - FORNECIMENTO E INSTALAÇÃO. </v>
      </c>
      <c r="E15" s="1" t="str">
        <f>'Planilha de Composição'!E24</f>
        <v>M</v>
      </c>
      <c r="F15" s="1">
        <f>'Planilha de Composição'!F24</f>
        <v>10</v>
      </c>
      <c r="G15" s="2">
        <f>'Planilha de Composição'!H24</f>
        <v>4</v>
      </c>
      <c r="H15" s="2">
        <f>'Planilha de Composição'!I24</f>
        <v>4.4800000000000004</v>
      </c>
      <c r="I15" s="161">
        <f t="shared" si="10"/>
        <v>8.48</v>
      </c>
      <c r="J15" s="209">
        <f t="shared" si="11"/>
        <v>40</v>
      </c>
      <c r="K15" s="209">
        <f t="shared" si="12"/>
        <v>44.8</v>
      </c>
      <c r="L15" s="210">
        <f t="shared" si="13"/>
        <v>84.8</v>
      </c>
      <c r="M15" s="212">
        <v>0.2535</v>
      </c>
      <c r="N15" s="210">
        <f t="shared" si="14"/>
        <v>5.01</v>
      </c>
      <c r="O15" s="212">
        <v>0.2535</v>
      </c>
      <c r="P15" s="210">
        <f t="shared" si="15"/>
        <v>5.62</v>
      </c>
      <c r="Q15" s="211">
        <f t="shared" si="16"/>
        <v>50.1</v>
      </c>
      <c r="R15" s="211">
        <f t="shared" si="17"/>
        <v>56.2</v>
      </c>
      <c r="S15" s="211">
        <f t="shared" si="18"/>
        <v>106.30000000000001</v>
      </c>
    </row>
    <row r="16" spans="1:19" ht="15.75" thickBot="1" x14ac:dyDescent="0.3">
      <c r="A16" s="1" t="str">
        <f>'Planilha de Composição'!A29</f>
        <v>3.3</v>
      </c>
      <c r="B16" s="1" t="str">
        <f>'Planilha de Composição'!B29</f>
        <v>C.P</v>
      </c>
      <c r="C16" s="1" t="str">
        <f>'Planilha de Composição'!C29</f>
        <v>3/W</v>
      </c>
      <c r="D16" s="1" t="str">
        <f>'Planilha de Composição'!D29</f>
        <v>Fornecimento e Instalação de Eletroduto Aço Galvanizado Semi Pesado e Conexões, Diâmetro 1"</v>
      </c>
      <c r="E16" s="1" t="str">
        <f>'Planilha de Composição'!E29</f>
        <v>M</v>
      </c>
      <c r="F16" s="106">
        <f>'Planilha de Composição'!F29</f>
        <v>22</v>
      </c>
      <c r="G16" s="2">
        <f>'Planilha de Composição'!H29</f>
        <v>10.99</v>
      </c>
      <c r="H16" s="2">
        <f>'Planilha de Composição'!I29</f>
        <v>31.87</v>
      </c>
      <c r="I16" s="161">
        <f t="shared" si="10"/>
        <v>42.86</v>
      </c>
      <c r="J16" s="209">
        <f t="shared" si="11"/>
        <v>241.78</v>
      </c>
      <c r="K16" s="209">
        <f t="shared" si="12"/>
        <v>701.14</v>
      </c>
      <c r="L16" s="210">
        <f t="shared" si="13"/>
        <v>942.92</v>
      </c>
      <c r="M16" s="212">
        <v>0.2535</v>
      </c>
      <c r="N16" s="210">
        <f t="shared" si="14"/>
        <v>13.78</v>
      </c>
      <c r="O16" s="212">
        <v>0.2535</v>
      </c>
      <c r="P16" s="210">
        <f t="shared" si="15"/>
        <v>39.950000000000003</v>
      </c>
      <c r="Q16" s="211">
        <f t="shared" si="16"/>
        <v>303.16000000000003</v>
      </c>
      <c r="R16" s="211">
        <f t="shared" si="17"/>
        <v>878.9</v>
      </c>
      <c r="S16" s="211">
        <f t="shared" si="18"/>
        <v>1182.06</v>
      </c>
    </row>
    <row r="17" spans="1:19" ht="15.75" thickBot="1" x14ac:dyDescent="0.3">
      <c r="A17" s="1" t="str">
        <f>'Planilha de Composição'!A32</f>
        <v>3.4</v>
      </c>
      <c r="B17" s="1" t="str">
        <f>'Planilha de Composição'!B32</f>
        <v>SINAPI</v>
      </c>
      <c r="C17" s="1">
        <f>'Planilha de Composição'!C32</f>
        <v>98397</v>
      </c>
      <c r="D17" s="1" t="str">
        <f>'Planilha de Composição'!D32</f>
        <v>PINTURA ANTICORROSIVA DOS ELETRODUTOS METÁLICOS EXPOSTOS À INTEMPÉRIE</v>
      </c>
      <c r="E17" s="1" t="str">
        <f>'Planilha de Composição'!E32</f>
        <v>M²</v>
      </c>
      <c r="F17" s="1">
        <f>'Planilha de Composição'!F32</f>
        <v>4.0999999999999996</v>
      </c>
      <c r="G17" s="2">
        <f>'Planilha de Composição'!H32</f>
        <v>4.03</v>
      </c>
      <c r="H17" s="2">
        <f>'Planilha de Composição'!I32</f>
        <v>5.16</v>
      </c>
      <c r="I17" s="161">
        <f t="shared" ref="I17" si="19">H17+G17</f>
        <v>9.1900000000000013</v>
      </c>
      <c r="J17" s="209">
        <f t="shared" ref="J17" si="20">ROUND(G17*$F17,2)</f>
        <v>16.52</v>
      </c>
      <c r="K17" s="209">
        <f t="shared" ref="K17" si="21">ROUND(H17*$F17,2)</f>
        <v>21.16</v>
      </c>
      <c r="L17" s="210">
        <f t="shared" ref="L17" si="22">K17+J17</f>
        <v>37.68</v>
      </c>
      <c r="M17" s="212">
        <v>0.2535</v>
      </c>
      <c r="N17" s="210">
        <f t="shared" ref="N17" si="23">ROUND(G17*(1+$M17),2)</f>
        <v>5.05</v>
      </c>
      <c r="O17" s="212">
        <v>0.2535</v>
      </c>
      <c r="P17" s="210">
        <f t="shared" ref="P17" si="24">ROUND(H17*(1+$O17),2)</f>
        <v>6.47</v>
      </c>
      <c r="Q17" s="211">
        <f t="shared" ref="Q17" si="25">ROUND(N17*$F17,2)</f>
        <v>20.71</v>
      </c>
      <c r="R17" s="211">
        <f t="shared" ref="R17" si="26">ROUND(P17*$F17,2)</f>
        <v>26.53</v>
      </c>
      <c r="S17" s="211">
        <f t="shared" ref="S17" si="27">R17+Q17</f>
        <v>47.24</v>
      </c>
    </row>
    <row r="18" spans="1:19" ht="15.75" thickBot="1" x14ac:dyDescent="0.3">
      <c r="A18" s="1" t="str">
        <f>'Planilha de Composição'!A36</f>
        <v>3.5</v>
      </c>
      <c r="B18" s="1" t="str">
        <f>'Planilha de Composição'!B36</f>
        <v>C.P</v>
      </c>
      <c r="C18" s="1" t="str">
        <f>'Planilha de Composição'!C36</f>
        <v>4/W</v>
      </c>
      <c r="D18" s="1" t="str">
        <f>'Planilha de Composição'!D36</f>
        <v>Fornecimento e Instalação de Conectores Múltiplos para Prefilado 38 x 38 MM</v>
      </c>
      <c r="E18" s="1" t="str">
        <f>'Planilha de Composição'!E36</f>
        <v>UN</v>
      </c>
      <c r="F18" s="106">
        <f>'Planilha de Composição'!F36</f>
        <v>59</v>
      </c>
      <c r="G18" s="2">
        <f>'Planilha de Composição'!H36</f>
        <v>5.01</v>
      </c>
      <c r="H18" s="2">
        <f>'Planilha de Composição'!I36</f>
        <v>4.18</v>
      </c>
      <c r="I18" s="161">
        <f t="shared" si="10"/>
        <v>9.19</v>
      </c>
      <c r="J18" s="209">
        <f t="shared" si="11"/>
        <v>295.58999999999997</v>
      </c>
      <c r="K18" s="209">
        <f t="shared" si="12"/>
        <v>246.62</v>
      </c>
      <c r="L18" s="210">
        <f t="shared" si="13"/>
        <v>542.21</v>
      </c>
      <c r="M18" s="212">
        <v>0.2535</v>
      </c>
      <c r="N18" s="210">
        <f t="shared" si="14"/>
        <v>6.28</v>
      </c>
      <c r="O18" s="212">
        <v>0.2535</v>
      </c>
      <c r="P18" s="210">
        <f t="shared" si="15"/>
        <v>5.24</v>
      </c>
      <c r="Q18" s="211">
        <f t="shared" si="16"/>
        <v>370.52</v>
      </c>
      <c r="R18" s="211">
        <f t="shared" si="17"/>
        <v>309.16000000000003</v>
      </c>
      <c r="S18" s="211">
        <f t="shared" si="18"/>
        <v>679.68000000000006</v>
      </c>
    </row>
    <row r="19" spans="1:19" ht="15.75" thickBot="1" x14ac:dyDescent="0.3">
      <c r="A19" s="1" t="str">
        <f>'Planilha de Composição'!A40</f>
        <v>3.6</v>
      </c>
      <c r="B19" s="1" t="str">
        <f>'Planilha de Composição'!B40</f>
        <v>SINAPI</v>
      </c>
      <c r="C19" s="1">
        <f>'Planilha de Composição'!C40</f>
        <v>95802</v>
      </c>
      <c r="D19" s="1" t="str">
        <f>'Planilha de Composição'!D40</f>
        <v>Fornecimento e Instalação de Condulete Múltiplo tipo "X" em Alumínio, para Eletroduto Diâmetro 1"</v>
      </c>
      <c r="E19" s="1" t="str">
        <f>'Planilha de Composição'!E40</f>
        <v>UN</v>
      </c>
      <c r="F19" s="106">
        <f>'Planilha de Composição'!F40</f>
        <v>3</v>
      </c>
      <c r="G19" s="2">
        <f>'Planilha de Composição'!H40</f>
        <v>14.55</v>
      </c>
      <c r="H19" s="2">
        <f>'Planilha de Composição'!I40</f>
        <v>22.53</v>
      </c>
      <c r="I19" s="161">
        <f t="shared" si="10"/>
        <v>37.08</v>
      </c>
      <c r="J19" s="209">
        <f t="shared" si="11"/>
        <v>43.65</v>
      </c>
      <c r="K19" s="209">
        <f t="shared" si="12"/>
        <v>67.59</v>
      </c>
      <c r="L19" s="210">
        <f t="shared" si="13"/>
        <v>111.24000000000001</v>
      </c>
      <c r="M19" s="212">
        <v>0.2535</v>
      </c>
      <c r="N19" s="210">
        <f t="shared" si="14"/>
        <v>18.239999999999998</v>
      </c>
      <c r="O19" s="212">
        <v>0.2535</v>
      </c>
      <c r="P19" s="210">
        <f t="shared" si="15"/>
        <v>28.24</v>
      </c>
      <c r="Q19" s="211">
        <f t="shared" si="16"/>
        <v>54.72</v>
      </c>
      <c r="R19" s="211">
        <f t="shared" si="17"/>
        <v>84.72</v>
      </c>
      <c r="S19" s="211">
        <f t="shared" si="18"/>
        <v>139.44</v>
      </c>
    </row>
    <row r="20" spans="1:19" ht="15.75" thickBot="1" x14ac:dyDescent="0.3">
      <c r="A20" s="1" t="str">
        <f>'Planilha de Composição'!A45</f>
        <v>3.7</v>
      </c>
      <c r="B20" s="1" t="str">
        <f>'Planilha de Composição'!B45</f>
        <v>C.P</v>
      </c>
      <c r="C20" s="1" t="str">
        <f>'Planilha de Composição'!C45</f>
        <v>5/W</v>
      </c>
      <c r="D20" s="1" t="str">
        <f>'Planilha de Composição'!D45</f>
        <v>Fornecimento e Instalação de Cabo de Cobre Flexível Isolado, 4,0 mm², Anti-Chama,  Isolação PVC, 0,45 / 0,75 Kv</v>
      </c>
      <c r="E20" s="1" t="str">
        <f>'Planilha de Composição'!E45</f>
        <v>M</v>
      </c>
      <c r="F20" s="106">
        <f>'Planilha de Composição'!F45</f>
        <v>585</v>
      </c>
      <c r="G20" s="2">
        <f>'Planilha de Composição'!H45</f>
        <v>2.4700000000000002</v>
      </c>
      <c r="H20" s="2">
        <f>'Planilha de Composição'!I45</f>
        <v>1.67</v>
      </c>
      <c r="I20" s="161">
        <f t="shared" si="10"/>
        <v>4.1400000000000006</v>
      </c>
      <c r="J20" s="209">
        <f t="shared" si="11"/>
        <v>1444.95</v>
      </c>
      <c r="K20" s="209">
        <f t="shared" si="12"/>
        <v>976.95</v>
      </c>
      <c r="L20" s="210">
        <f t="shared" si="13"/>
        <v>2421.9</v>
      </c>
      <c r="M20" s="212">
        <v>0.2535</v>
      </c>
      <c r="N20" s="210">
        <f t="shared" si="14"/>
        <v>3.1</v>
      </c>
      <c r="O20" s="212">
        <v>0.2535</v>
      </c>
      <c r="P20" s="210">
        <f t="shared" si="15"/>
        <v>2.09</v>
      </c>
      <c r="Q20" s="211">
        <f t="shared" si="16"/>
        <v>1813.5</v>
      </c>
      <c r="R20" s="211">
        <f t="shared" si="17"/>
        <v>1222.6500000000001</v>
      </c>
      <c r="S20" s="211">
        <f t="shared" si="18"/>
        <v>3036.15</v>
      </c>
    </row>
    <row r="21" spans="1:19" ht="15.75" thickBot="1" x14ac:dyDescent="0.3">
      <c r="A21" s="1" t="str">
        <f>'Planilha de Composição'!A50</f>
        <v>3.8</v>
      </c>
      <c r="B21" s="1" t="str">
        <f>'Planilha de Composição'!B50</f>
        <v>C.P</v>
      </c>
      <c r="C21" s="1" t="str">
        <f>'Planilha de Composição'!C50</f>
        <v>6/W</v>
      </c>
      <c r="D21" s="1" t="str">
        <f>'Planilha de Composição'!D50</f>
        <v>Fornecimento e Instalação de Cabo de Cobre Flexível Isolado, 2,5 mm², Anti-Chama,  Isolação PVC, 0,45 / 0,75 kV</v>
      </c>
      <c r="E21" s="1" t="str">
        <f>'Planilha de Composição'!E50</f>
        <v>M</v>
      </c>
      <c r="F21" s="106">
        <f>'Planilha de Composição'!F50</f>
        <v>195</v>
      </c>
      <c r="G21" s="2">
        <f>'Planilha de Composição'!H50</f>
        <v>1.29</v>
      </c>
      <c r="H21" s="2">
        <f>'Planilha de Composição'!I50</f>
        <v>1.25</v>
      </c>
      <c r="I21" s="161">
        <f t="shared" si="10"/>
        <v>2.54</v>
      </c>
      <c r="J21" s="209">
        <f t="shared" si="11"/>
        <v>251.55</v>
      </c>
      <c r="K21" s="209">
        <f t="shared" si="12"/>
        <v>243.75</v>
      </c>
      <c r="L21" s="210">
        <f t="shared" si="13"/>
        <v>495.3</v>
      </c>
      <c r="M21" s="212">
        <v>0.2535</v>
      </c>
      <c r="N21" s="210">
        <f t="shared" si="14"/>
        <v>1.62</v>
      </c>
      <c r="O21" s="212">
        <v>0.2535</v>
      </c>
      <c r="P21" s="210">
        <f t="shared" si="15"/>
        <v>1.57</v>
      </c>
      <c r="Q21" s="211">
        <f t="shared" si="16"/>
        <v>315.89999999999998</v>
      </c>
      <c r="R21" s="211">
        <f t="shared" si="17"/>
        <v>306.14999999999998</v>
      </c>
      <c r="S21" s="211">
        <f t="shared" si="18"/>
        <v>622.04999999999995</v>
      </c>
    </row>
    <row r="22" spans="1:19" ht="15.75" thickBot="1" x14ac:dyDescent="0.3">
      <c r="A22" s="1" t="str">
        <f>'Planilha de Composição'!A55</f>
        <v>3.9</v>
      </c>
      <c r="B22" s="1" t="str">
        <f>'Planilha de Composição'!B55</f>
        <v>C.P</v>
      </c>
      <c r="C22" s="1" t="str">
        <f>'Planilha de Composição'!C55</f>
        <v>7/W</v>
      </c>
      <c r="D22" s="1" t="str">
        <f>'Planilha de Composição'!D55</f>
        <v>PROTEÇÃO MECÂNICA DE CIRCUITOS EM PERFILADO DE SEÇÃO 38X38 MM, INCLUINDO ACESSÓRIOS DE FIXAÇÃO.</v>
      </c>
      <c r="E22" s="1" t="str">
        <f>'Planilha de Composição'!E55</f>
        <v>M</v>
      </c>
      <c r="F22" s="106">
        <f>'Planilha de Composição'!F55</f>
        <v>235</v>
      </c>
      <c r="G22" s="2">
        <f>'Planilha de Composição'!H55</f>
        <v>11.21</v>
      </c>
      <c r="H22" s="2">
        <f>'Planilha de Composição'!I55</f>
        <v>21.54</v>
      </c>
      <c r="I22" s="161">
        <f t="shared" si="10"/>
        <v>32.75</v>
      </c>
      <c r="J22" s="209">
        <f t="shared" si="11"/>
        <v>2634.35</v>
      </c>
      <c r="K22" s="209">
        <f t="shared" si="12"/>
        <v>5061.8999999999996</v>
      </c>
      <c r="L22" s="210">
        <f t="shared" si="13"/>
        <v>7696.25</v>
      </c>
      <c r="M22" s="212">
        <v>0.2535</v>
      </c>
      <c r="N22" s="210">
        <f t="shared" si="14"/>
        <v>14.05</v>
      </c>
      <c r="O22" s="212">
        <v>0.2535</v>
      </c>
      <c r="P22" s="210">
        <f t="shared" si="15"/>
        <v>27</v>
      </c>
      <c r="Q22" s="211">
        <f t="shared" si="16"/>
        <v>3301.75</v>
      </c>
      <c r="R22" s="211">
        <f t="shared" si="17"/>
        <v>6345</v>
      </c>
      <c r="S22" s="211">
        <f t="shared" si="18"/>
        <v>9646.75</v>
      </c>
    </row>
    <row r="23" spans="1:19" ht="15.75" thickBot="1" x14ac:dyDescent="0.3">
      <c r="A23" s="1" t="str">
        <f>'Planilha de Composição'!A64</f>
        <v>3.10</v>
      </c>
      <c r="B23" s="1" t="str">
        <f>'Planilha de Composição'!B64</f>
        <v>SINAPI</v>
      </c>
      <c r="C23" s="1">
        <f>'Planilha de Composição'!C64</f>
        <v>91176</v>
      </c>
      <c r="D23" s="1" t="str">
        <f>'Planilha de Composição'!D64</f>
        <v>FIXAÇÃO DE ELETRODUTOS MENORES OU IGUAIS A 40 MM COM ABRAÇADEIRA METÁLICA RÍGIDA TIPO  D.</v>
      </c>
      <c r="E23" s="1" t="str">
        <f>'Planilha de Composição'!E64</f>
        <v>M</v>
      </c>
      <c r="F23" s="106">
        <f>'Planilha de Composição'!F64</f>
        <v>22</v>
      </c>
      <c r="G23" s="2">
        <f>'Planilha de Composição'!H64</f>
        <v>6.37</v>
      </c>
      <c r="H23" s="2">
        <f>'Planilha de Composição'!I64</f>
        <v>12.15</v>
      </c>
      <c r="I23" s="161">
        <f t="shared" si="10"/>
        <v>18.52</v>
      </c>
      <c r="J23" s="209">
        <f t="shared" si="11"/>
        <v>140.13999999999999</v>
      </c>
      <c r="K23" s="209">
        <f t="shared" si="12"/>
        <v>267.3</v>
      </c>
      <c r="L23" s="210">
        <f t="shared" si="13"/>
        <v>407.44</v>
      </c>
      <c r="M23" s="212">
        <v>0.2535</v>
      </c>
      <c r="N23" s="210">
        <f t="shared" si="14"/>
        <v>7.98</v>
      </c>
      <c r="O23" s="212">
        <v>0.2535</v>
      </c>
      <c r="P23" s="210">
        <f t="shared" si="15"/>
        <v>15.23</v>
      </c>
      <c r="Q23" s="211">
        <f t="shared" si="16"/>
        <v>175.56</v>
      </c>
      <c r="R23" s="211">
        <f t="shared" si="17"/>
        <v>335.06</v>
      </c>
      <c r="S23" s="211">
        <f t="shared" si="18"/>
        <v>510.62</v>
      </c>
    </row>
    <row r="24" spans="1:19" ht="15.75" thickBot="1" x14ac:dyDescent="0.3">
      <c r="A24" s="1" t="str">
        <f>'Planilha de Composição'!A72</f>
        <v>3.11</v>
      </c>
      <c r="B24" s="1" t="str">
        <f>'Planilha de Composição'!B72</f>
        <v>C.P</v>
      </c>
      <c r="C24" s="1" t="str">
        <f>'Planilha de Composição'!C72</f>
        <v>8/W</v>
      </c>
      <c r="D24" s="1" t="str">
        <f>'Planilha de Composição'!D72</f>
        <v>OMISSOS (ABRAÇADEIRAS, TERMINAIS, LUVAS, BUCHAS, PARAFUSOS DE FIXAÇÃO E CORRELATOS)</v>
      </c>
      <c r="E24" s="1" t="str">
        <f>'Planilha de Composição'!E72</f>
        <v>CJ</v>
      </c>
      <c r="F24" s="1">
        <f>'Planilha de Composição'!F72</f>
        <v>1</v>
      </c>
      <c r="G24" s="10">
        <f>'Planilha de Composição'!H72</f>
        <v>838.33</v>
      </c>
      <c r="H24" s="10">
        <f>'Planilha de Composição'!I72</f>
        <v>627.75</v>
      </c>
      <c r="I24" s="161">
        <f t="shared" ref="I24" si="28">H24+G24</f>
        <v>1466.08</v>
      </c>
      <c r="J24" s="209">
        <f t="shared" ref="J24" si="29">ROUND(G24*$F24,2)</f>
        <v>838.33</v>
      </c>
      <c r="K24" s="209">
        <f t="shared" ref="K24" si="30">ROUND(H24*$F24,2)</f>
        <v>627.75</v>
      </c>
      <c r="L24" s="210">
        <f t="shared" ref="L24" si="31">K24+J24</f>
        <v>1466.08</v>
      </c>
      <c r="M24" s="212">
        <v>0.2535</v>
      </c>
      <c r="N24" s="210">
        <f t="shared" ref="N24" si="32">ROUND(G24*(1+$M24),2)</f>
        <v>1050.8499999999999</v>
      </c>
      <c r="O24" s="212">
        <v>0.2535</v>
      </c>
      <c r="P24" s="210">
        <f t="shared" ref="P24" si="33">ROUND(H24*(1+$O24),2)</f>
        <v>786.88</v>
      </c>
      <c r="Q24" s="211">
        <f t="shared" ref="Q24" si="34">ROUND(N24*$F24,2)</f>
        <v>1050.8499999999999</v>
      </c>
      <c r="R24" s="211">
        <f t="shared" ref="R24" si="35">ROUND(P24*$F24,2)</f>
        <v>786.88</v>
      </c>
      <c r="S24" s="211">
        <f t="shared" ref="S24" si="36">R24+Q24</f>
        <v>1837.73</v>
      </c>
    </row>
    <row r="25" spans="1:19" ht="15.75" thickBot="1" x14ac:dyDescent="0.3">
      <c r="A25" s="93">
        <f>'Planilha de Composição'!A76</f>
        <v>4</v>
      </c>
      <c r="B25" s="88"/>
      <c r="C25" s="89"/>
      <c r="D25" s="93" t="str">
        <f>'Planilha de Composição'!D76</f>
        <v>Obras Civis</v>
      </c>
      <c r="E25" s="95"/>
      <c r="F25" s="95"/>
      <c r="G25" s="96"/>
      <c r="H25" s="96"/>
      <c r="I25" s="96"/>
      <c r="J25" s="96">
        <f>SUM(J26:J32)</f>
        <v>156.17000000000002</v>
      </c>
      <c r="K25" s="96">
        <f>SUM(K26:K32)</f>
        <v>630</v>
      </c>
      <c r="L25" s="96">
        <f>SUM(L26:L32)</f>
        <v>786.17</v>
      </c>
      <c r="M25" s="111">
        <v>0.2535</v>
      </c>
      <c r="N25" s="104"/>
      <c r="O25" s="111">
        <v>0.2535</v>
      </c>
      <c r="P25" s="104"/>
      <c r="Q25" s="96">
        <f>SUM(Q26:Q32)</f>
        <v>195.76</v>
      </c>
      <c r="R25" s="96">
        <f>SUM(R26:R32)</f>
        <v>789.65</v>
      </c>
      <c r="S25" s="96">
        <f>SUM(S26:S32)</f>
        <v>985.41</v>
      </c>
    </row>
    <row r="26" spans="1:19" ht="15.75" thickBot="1" x14ac:dyDescent="0.3">
      <c r="A26" s="1" t="str">
        <f>'Planilha de Composição'!A77</f>
        <v>4.1</v>
      </c>
      <c r="B26" s="1" t="str">
        <f>'Planilha de Composição'!B77</f>
        <v>C.P</v>
      </c>
      <c r="C26" s="1" t="str">
        <f>'Planilha de Composição'!C77</f>
        <v>9/W</v>
      </c>
      <c r="D26" s="1" t="str">
        <f>'Planilha de Composição'!D77</f>
        <v>FURAÇÃO/ABERTURA EM ALVENARIA PARA PASSAGEM DA INFRAESTRUTURA ELETROMECÂNICA/TOMADAS DE AR EXTERNO</v>
      </c>
      <c r="E26" s="1" t="str">
        <f>'Planilha de Composição'!E77</f>
        <v>M²</v>
      </c>
      <c r="F26" s="106">
        <f>'Planilha de Composição'!F77</f>
        <v>1.5</v>
      </c>
      <c r="G26" s="2">
        <f>'Planilha de Composição'!H77</f>
        <v>0</v>
      </c>
      <c r="H26" s="2">
        <f>'Planilha de Composição'!I77</f>
        <v>27.57</v>
      </c>
      <c r="I26" s="161">
        <f t="shared" ref="I26:I32" si="37">H26+G26</f>
        <v>27.57</v>
      </c>
      <c r="J26" s="209">
        <f t="shared" ref="J26:J32" si="38">ROUND(G26*$F26,2)</f>
        <v>0</v>
      </c>
      <c r="K26" s="209">
        <f t="shared" ref="K26:K32" si="39">ROUND(H26*$F26,2)</f>
        <v>41.36</v>
      </c>
      <c r="L26" s="210">
        <f t="shared" ref="L26:L32" si="40">K26+J26</f>
        <v>41.36</v>
      </c>
      <c r="M26" s="212">
        <v>0.2535</v>
      </c>
      <c r="N26" s="210">
        <f t="shared" ref="N26:N32" si="41">ROUND(G26*(1+$M26),2)</f>
        <v>0</v>
      </c>
      <c r="O26" s="212">
        <v>0.2535</v>
      </c>
      <c r="P26" s="210">
        <f t="shared" ref="P26:P32" si="42">ROUND(H26*(1+$O26),2)</f>
        <v>34.56</v>
      </c>
      <c r="Q26" s="211">
        <f t="shared" ref="Q26:Q32" si="43">ROUND(N26*$F26,2)</f>
        <v>0</v>
      </c>
      <c r="R26" s="211">
        <f t="shared" ref="R26:R32" si="44">ROUND(P26*$F26,2)</f>
        <v>51.84</v>
      </c>
      <c r="S26" s="211">
        <f t="shared" ref="S26:S32" si="45">R26+Q26</f>
        <v>51.84</v>
      </c>
    </row>
    <row r="27" spans="1:19" ht="15.75" thickBot="1" x14ac:dyDescent="0.3">
      <c r="A27" s="1" t="str">
        <f>'Planilha de Composição'!A80</f>
        <v>4.2</v>
      </c>
      <c r="B27" s="1" t="str">
        <f>'Planilha de Composição'!B80</f>
        <v>SINAPI</v>
      </c>
      <c r="C27" s="1">
        <f>'Planilha de Composição'!C80</f>
        <v>90443</v>
      </c>
      <c r="D27" s="1" t="str">
        <f>'Planilha de Composição'!D80</f>
        <v>RASGO EM ALVENARIA PARA RAMAIS/ DISTRIBUIÇÃO COM DIAMETROS MENORES OU IGUAIS A 40 MM. AF_05/2015</v>
      </c>
      <c r="E27" s="1" t="str">
        <f>'Planilha de Composição'!E80</f>
        <v>M</v>
      </c>
      <c r="F27" s="106">
        <f>'Planilha de Composição'!F80</f>
        <v>3</v>
      </c>
      <c r="G27" s="2">
        <f>'Planilha de Composição'!H80</f>
        <v>0</v>
      </c>
      <c r="H27" s="2">
        <f>'Planilha de Composição'!I80</f>
        <v>11.27</v>
      </c>
      <c r="I27" s="161">
        <f t="shared" si="37"/>
        <v>11.27</v>
      </c>
      <c r="J27" s="209">
        <f t="shared" si="38"/>
        <v>0</v>
      </c>
      <c r="K27" s="209">
        <f t="shared" si="39"/>
        <v>33.81</v>
      </c>
      <c r="L27" s="210">
        <f t="shared" si="40"/>
        <v>33.81</v>
      </c>
      <c r="M27" s="212">
        <v>0.2535</v>
      </c>
      <c r="N27" s="210">
        <f t="shared" si="41"/>
        <v>0</v>
      </c>
      <c r="O27" s="212">
        <v>0.2535</v>
      </c>
      <c r="P27" s="210">
        <f t="shared" si="42"/>
        <v>14.13</v>
      </c>
      <c r="Q27" s="211">
        <f t="shared" si="43"/>
        <v>0</v>
      </c>
      <c r="R27" s="211">
        <f t="shared" si="44"/>
        <v>42.39</v>
      </c>
      <c r="S27" s="211">
        <f t="shared" si="45"/>
        <v>42.39</v>
      </c>
    </row>
    <row r="28" spans="1:19" ht="15.75" thickBot="1" x14ac:dyDescent="0.3">
      <c r="A28" s="1" t="str">
        <f>'Planilha de Composição'!A83</f>
        <v>4.3</v>
      </c>
      <c r="B28" s="1" t="str">
        <f>'Planilha de Composição'!B83</f>
        <v>SINAPI</v>
      </c>
      <c r="C28" s="1">
        <f>'Planilha de Composição'!C83</f>
        <v>87561</v>
      </c>
      <c r="D28" s="1" t="str">
        <f>'Planilha de Composição'!D83</f>
        <v>MASSA ÚNICA, PARA RECEBIMENTO DE PINTURA OU CERÂMICA, EM ARGAMASSA INDUSTRIALIZADA, PREPARO MECÂNICO, APLICADO COM EQUIPAMENTO DE MISTURA E PROJEÇÃO DE 1,5 M3/H DE ARGAMASSA EM FACES INTERNAS DE PAREDES, ESPESSURA DE 10MM, SEM EXECUÇÃO DE TALISCAS. AF_06/2014</v>
      </c>
      <c r="E28" s="1" t="str">
        <f>'Planilha de Composição'!E83</f>
        <v>M2</v>
      </c>
      <c r="F28" s="106">
        <f>'Planilha de Composição'!F83</f>
        <v>4.5</v>
      </c>
      <c r="G28" s="2">
        <f>'Planilha de Composição'!H83</f>
        <v>23.69</v>
      </c>
      <c r="H28" s="2">
        <f>'Planilha de Composição'!I83</f>
        <v>6.6899999999999995</v>
      </c>
      <c r="I28" s="161">
        <f t="shared" si="37"/>
        <v>30.380000000000003</v>
      </c>
      <c r="J28" s="209">
        <f t="shared" si="38"/>
        <v>106.61</v>
      </c>
      <c r="K28" s="209">
        <f t="shared" si="39"/>
        <v>30.11</v>
      </c>
      <c r="L28" s="210">
        <f t="shared" si="40"/>
        <v>136.72</v>
      </c>
      <c r="M28" s="212">
        <v>0.2535</v>
      </c>
      <c r="N28" s="210">
        <f t="shared" si="41"/>
        <v>29.7</v>
      </c>
      <c r="O28" s="212">
        <v>0.2535</v>
      </c>
      <c r="P28" s="210">
        <f t="shared" si="42"/>
        <v>8.39</v>
      </c>
      <c r="Q28" s="211">
        <f t="shared" si="43"/>
        <v>133.65</v>
      </c>
      <c r="R28" s="211">
        <f t="shared" si="44"/>
        <v>37.76</v>
      </c>
      <c r="S28" s="211">
        <f t="shared" si="45"/>
        <v>171.41</v>
      </c>
    </row>
    <row r="29" spans="1:19" ht="15.75" thickBot="1" x14ac:dyDescent="0.3">
      <c r="A29" s="1" t="str">
        <f>'Planilha de Composição'!A87</f>
        <v>4.4</v>
      </c>
      <c r="B29" s="1" t="str">
        <f>'Planilha de Composição'!B87</f>
        <v>SINAPI</v>
      </c>
      <c r="C29" s="1">
        <f>'Planilha de Composição'!C87</f>
        <v>88497</v>
      </c>
      <c r="D29" s="1" t="str">
        <f>'Planilha de Composição'!D87</f>
        <v>APLICAÇÃO E LIXAMENTO DE MASSA LÁTEX EM PAREDES, DUAS DEMÃOS. AF_06/2014</v>
      </c>
      <c r="E29" s="1" t="str">
        <f>'Planilha de Composição'!E87</f>
        <v>M2</v>
      </c>
      <c r="F29" s="1">
        <f>'Planilha de Composição'!F87</f>
        <v>4.5</v>
      </c>
      <c r="G29" s="2">
        <f>'Planilha de Composição'!H87</f>
        <v>3.63</v>
      </c>
      <c r="H29" s="2">
        <f>'Planilha de Composição'!I87</f>
        <v>9.8999999999999986</v>
      </c>
      <c r="I29" s="161">
        <f t="shared" si="37"/>
        <v>13.529999999999998</v>
      </c>
      <c r="J29" s="209">
        <f t="shared" si="38"/>
        <v>16.34</v>
      </c>
      <c r="K29" s="209">
        <f t="shared" si="39"/>
        <v>44.55</v>
      </c>
      <c r="L29" s="210">
        <f t="shared" si="40"/>
        <v>60.89</v>
      </c>
      <c r="M29" s="212">
        <v>0.2535</v>
      </c>
      <c r="N29" s="210">
        <f t="shared" si="41"/>
        <v>4.55</v>
      </c>
      <c r="O29" s="212">
        <v>0.2535</v>
      </c>
      <c r="P29" s="210">
        <f t="shared" si="42"/>
        <v>12.41</v>
      </c>
      <c r="Q29" s="211">
        <f t="shared" si="43"/>
        <v>20.48</v>
      </c>
      <c r="R29" s="211">
        <f t="shared" si="44"/>
        <v>55.85</v>
      </c>
      <c r="S29" s="211">
        <f t="shared" si="45"/>
        <v>76.33</v>
      </c>
    </row>
    <row r="30" spans="1:19" ht="15.75" thickBot="1" x14ac:dyDescent="0.3">
      <c r="A30" s="1" t="str">
        <f>'Planilha de Composição'!A92</f>
        <v>4.5</v>
      </c>
      <c r="B30" s="1" t="str">
        <f>'Planilha de Composição'!B92</f>
        <v>SINAPI</v>
      </c>
      <c r="C30" s="1">
        <f>'Planilha de Composição'!C92</f>
        <v>88485</v>
      </c>
      <c r="D30" s="1" t="str">
        <f>'Planilha de Composição'!D92</f>
        <v>APLICAÇÃO DE FUNDO SELADOR ACRÍLICO EM PAREDES, UMA DEMÃO. AF_06/2014</v>
      </c>
      <c r="E30" s="1" t="str">
        <f>'Planilha de Composição'!E92</f>
        <v>M²</v>
      </c>
      <c r="F30" s="106">
        <f>'Planilha de Composição'!F92</f>
        <v>4.5</v>
      </c>
      <c r="G30" s="2">
        <f>'Planilha de Composição'!H92</f>
        <v>1.19</v>
      </c>
      <c r="H30" s="2">
        <f>'Planilha de Composição'!I92</f>
        <v>1.24</v>
      </c>
      <c r="I30" s="161">
        <f t="shared" si="37"/>
        <v>2.4299999999999997</v>
      </c>
      <c r="J30" s="209">
        <f t="shared" si="38"/>
        <v>5.36</v>
      </c>
      <c r="K30" s="209">
        <f t="shared" si="39"/>
        <v>5.58</v>
      </c>
      <c r="L30" s="210">
        <f t="shared" si="40"/>
        <v>10.940000000000001</v>
      </c>
      <c r="M30" s="212">
        <v>0.2535</v>
      </c>
      <c r="N30" s="210">
        <f t="shared" si="41"/>
        <v>1.49</v>
      </c>
      <c r="O30" s="212">
        <v>0.2535</v>
      </c>
      <c r="P30" s="210">
        <f t="shared" si="42"/>
        <v>1.55</v>
      </c>
      <c r="Q30" s="211">
        <f t="shared" si="43"/>
        <v>6.71</v>
      </c>
      <c r="R30" s="211">
        <f t="shared" si="44"/>
        <v>6.98</v>
      </c>
      <c r="S30" s="211">
        <f t="shared" si="45"/>
        <v>13.690000000000001</v>
      </c>
    </row>
    <row r="31" spans="1:19" ht="15.75" thickBot="1" x14ac:dyDescent="0.3">
      <c r="A31" s="1" t="str">
        <f>'Planilha de Composição'!A96</f>
        <v>4.6</v>
      </c>
      <c r="B31" s="1" t="str">
        <f>'Planilha de Composição'!B96</f>
        <v>SINAPI</v>
      </c>
      <c r="C31" s="1">
        <f>'Planilha de Composição'!C96</f>
        <v>88487</v>
      </c>
      <c r="D31" s="1" t="str">
        <f>'Planilha de Composição'!D96</f>
        <v>APLICAÇÃO MANUAL DE PINTURA COM TINTA LÁTEX ACRÍLICA EM PAREDES, DUAS DEMÃOS. AF_06/2014</v>
      </c>
      <c r="E31" s="1" t="str">
        <f>'Planilha de Composição'!E96</f>
        <v>M²</v>
      </c>
      <c r="F31" s="106">
        <f>'Planilha de Composição'!F96</f>
        <v>4.5</v>
      </c>
      <c r="G31" s="2">
        <f>'Planilha de Composição'!H96</f>
        <v>6.19</v>
      </c>
      <c r="H31" s="2">
        <f>'Planilha de Composição'!I96</f>
        <v>4.13</v>
      </c>
      <c r="I31" s="161">
        <f t="shared" si="37"/>
        <v>10.32</v>
      </c>
      <c r="J31" s="209">
        <f t="shared" si="38"/>
        <v>27.86</v>
      </c>
      <c r="K31" s="209">
        <f t="shared" si="39"/>
        <v>18.59</v>
      </c>
      <c r="L31" s="210">
        <f t="shared" si="40"/>
        <v>46.45</v>
      </c>
      <c r="M31" s="212">
        <v>0.2535</v>
      </c>
      <c r="N31" s="210">
        <f t="shared" si="41"/>
        <v>7.76</v>
      </c>
      <c r="O31" s="212">
        <v>0.2535</v>
      </c>
      <c r="P31" s="210">
        <f t="shared" si="42"/>
        <v>5.18</v>
      </c>
      <c r="Q31" s="211">
        <f t="shared" si="43"/>
        <v>34.92</v>
      </c>
      <c r="R31" s="211">
        <f t="shared" si="44"/>
        <v>23.31</v>
      </c>
      <c r="S31" s="211">
        <f t="shared" si="45"/>
        <v>58.230000000000004</v>
      </c>
    </row>
    <row r="32" spans="1:19" ht="15.75" thickBot="1" x14ac:dyDescent="0.3">
      <c r="A32" s="1" t="str">
        <f>'Planilha de Composição'!A100</f>
        <v>4.7</v>
      </c>
      <c r="B32" s="1" t="str">
        <f>'Planilha de Composição'!B100</f>
        <v>C.P</v>
      </c>
      <c r="C32" s="1" t="str">
        <f>'Planilha de Composição'!C100</f>
        <v>10/W</v>
      </c>
      <c r="D32" s="1" t="str">
        <f>'Planilha de Composição'!D100</f>
        <v>REMOÇÃO DE LUMINÁRIAS/INFRAESTRUTURA EXISTENTE E LIMPEZA FINAL DA OBRA ( INCLUSIVE DURANTE A EXECUÇÃO).</v>
      </c>
      <c r="E32" s="1" t="str">
        <f>'Planilha de Composição'!E100</f>
        <v>UN</v>
      </c>
      <c r="F32" s="1">
        <f>'Planilha de Composição'!F100</f>
        <v>32</v>
      </c>
      <c r="G32" s="2">
        <f>'Planilha de Composição'!H100</f>
        <v>0</v>
      </c>
      <c r="H32" s="2">
        <f>'Planilha de Composição'!I100</f>
        <v>14.25</v>
      </c>
      <c r="I32" s="161">
        <f t="shared" si="37"/>
        <v>14.25</v>
      </c>
      <c r="J32" s="209">
        <f t="shared" si="38"/>
        <v>0</v>
      </c>
      <c r="K32" s="209">
        <f t="shared" si="39"/>
        <v>456</v>
      </c>
      <c r="L32" s="210">
        <f t="shared" si="40"/>
        <v>456</v>
      </c>
      <c r="M32" s="212">
        <v>0.2535</v>
      </c>
      <c r="N32" s="210">
        <f t="shared" si="41"/>
        <v>0</v>
      </c>
      <c r="O32" s="212">
        <v>0.2535</v>
      </c>
      <c r="P32" s="210">
        <f t="shared" si="42"/>
        <v>17.86</v>
      </c>
      <c r="Q32" s="211">
        <f t="shared" si="43"/>
        <v>0</v>
      </c>
      <c r="R32" s="211">
        <f t="shared" si="44"/>
        <v>571.52</v>
      </c>
      <c r="S32" s="211">
        <f t="shared" si="45"/>
        <v>571.52</v>
      </c>
    </row>
    <row r="33" spans="5:19" ht="20.25" customHeight="1" x14ac:dyDescent="0.25">
      <c r="E33" s="180" t="s">
        <v>88</v>
      </c>
      <c r="F33" s="181"/>
      <c r="G33" s="181"/>
      <c r="H33" s="181"/>
      <c r="I33" s="181"/>
      <c r="J33" s="182">
        <f>J25+J13+J11+J7</f>
        <v>33780.26</v>
      </c>
      <c r="K33" s="183"/>
      <c r="L33" s="183"/>
      <c r="M33" s="184">
        <v>0.2535</v>
      </c>
      <c r="N33" s="183"/>
      <c r="O33" s="183"/>
      <c r="P33" s="183"/>
      <c r="Q33" s="183"/>
      <c r="R33" s="183"/>
      <c r="S33" s="185"/>
    </row>
    <row r="34" spans="5:19" ht="21" customHeight="1" x14ac:dyDescent="0.25">
      <c r="E34" s="180" t="s">
        <v>89</v>
      </c>
      <c r="F34" s="181"/>
      <c r="G34" s="181"/>
      <c r="H34" s="181"/>
      <c r="I34" s="181"/>
      <c r="J34" s="182"/>
      <c r="K34" s="183">
        <f>K25+K13+K11+K7</f>
        <v>17504.2</v>
      </c>
      <c r="L34" s="183"/>
      <c r="M34" s="184">
        <v>0.2535</v>
      </c>
      <c r="N34" s="183"/>
      <c r="O34" s="183"/>
      <c r="P34" s="183"/>
      <c r="Q34" s="183"/>
      <c r="R34" s="183"/>
      <c r="S34" s="185"/>
    </row>
    <row r="35" spans="5:19" ht="21" customHeight="1" x14ac:dyDescent="0.25">
      <c r="E35" s="180" t="s">
        <v>122</v>
      </c>
      <c r="F35" s="181"/>
      <c r="G35" s="181"/>
      <c r="H35" s="181"/>
      <c r="I35" s="181"/>
      <c r="J35" s="182"/>
      <c r="K35" s="183"/>
      <c r="L35" s="183"/>
      <c r="M35" s="184"/>
      <c r="N35" s="183"/>
      <c r="O35" s="183"/>
      <c r="P35" s="183"/>
      <c r="Q35" s="183">
        <f>Q7+Q11+Q13+Q25</f>
        <v>42345.9</v>
      </c>
      <c r="R35" s="183"/>
      <c r="S35" s="185"/>
    </row>
    <row r="36" spans="5:19" ht="20.25" customHeight="1" x14ac:dyDescent="0.25">
      <c r="E36" s="180" t="s">
        <v>126</v>
      </c>
      <c r="F36" s="181"/>
      <c r="G36" s="181"/>
      <c r="H36" s="181"/>
      <c r="I36" s="181"/>
      <c r="J36" s="182"/>
      <c r="K36" s="183"/>
      <c r="L36" s="183"/>
      <c r="M36" s="184"/>
      <c r="N36" s="183"/>
      <c r="O36" s="183"/>
      <c r="P36" s="183"/>
      <c r="Q36" s="183"/>
      <c r="R36" s="183">
        <f>R25+R13+R11+R7</f>
        <v>21940.080000000002</v>
      </c>
      <c r="S36" s="185"/>
    </row>
    <row r="37" spans="5:19" ht="23.25" customHeight="1" thickBot="1" x14ac:dyDescent="0.3">
      <c r="E37" s="164" t="s">
        <v>90</v>
      </c>
      <c r="F37" s="165"/>
      <c r="G37" s="165"/>
      <c r="H37" s="165"/>
      <c r="I37" s="165"/>
      <c r="J37" s="166"/>
      <c r="K37" s="162"/>
      <c r="L37" s="162">
        <f>J33+K34</f>
        <v>51284.460000000006</v>
      </c>
      <c r="M37" s="112"/>
      <c r="N37" s="162"/>
      <c r="O37" s="162"/>
      <c r="P37" s="162"/>
      <c r="Q37" s="162"/>
      <c r="R37" s="162"/>
      <c r="S37" s="163">
        <f>Q35+R36</f>
        <v>64285.98</v>
      </c>
    </row>
    <row r="40" spans="5:19" x14ac:dyDescent="0.25">
      <c r="Q40" s="186"/>
    </row>
    <row r="41" spans="5:19" x14ac:dyDescent="0.25">
      <c r="Q41" s="186"/>
    </row>
    <row r="42" spans="5:19" x14ac:dyDescent="0.25">
      <c r="P42" s="186"/>
    </row>
  </sheetData>
  <mergeCells count="11">
    <mergeCell ref="A5:D5"/>
    <mergeCell ref="E5:F5"/>
    <mergeCell ref="J5:S5"/>
    <mergeCell ref="A2:D2"/>
    <mergeCell ref="L2:S2"/>
    <mergeCell ref="A1:S1"/>
    <mergeCell ref="E2:F2"/>
    <mergeCell ref="A3:D3"/>
    <mergeCell ref="E3:S3"/>
    <mergeCell ref="A4:D4"/>
    <mergeCell ref="E4:S4"/>
  </mergeCells>
  <pageMargins left="0.19685039370078741" right="0.19685039370078741" top="0.39370078740157483" bottom="0.19685039370078741" header="0.31496062992125984" footer="0.31496062992125984"/>
  <pageSetup paperSize="9" scale="24" fitToHeight="0" orientation="landscape" r:id="rId1"/>
  <ignoredErrors>
    <ignoredError sqref="J11:L11 J13:L13 J10:L10 N10 P10:S10 J12:L12 P12:S12 N12 J25:L25 J14:L24 N14:N24 P14:S24 N11 P11:S11 N13 P13:S13 N25 P25:S25" formula="1"/>
  </ignoredErrors>
  <drawing r:id="rId2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2"/>
  <sheetViews>
    <sheetView tabSelected="1" workbookViewId="0">
      <selection activeCell="D16" sqref="D16"/>
    </sheetView>
  </sheetViews>
  <sheetFormatPr defaultRowHeight="15" x14ac:dyDescent="0.25"/>
  <cols>
    <col min="1" max="1" width="86.140625" customWidth="1"/>
    <col min="2" max="2" width="26.7109375" customWidth="1"/>
    <col min="3" max="3" width="27.42578125" customWidth="1"/>
    <col min="4" max="4" width="29.42578125" customWidth="1"/>
    <col min="5" max="5" width="25.140625" customWidth="1"/>
  </cols>
  <sheetData>
    <row r="1" spans="1:2" ht="15" customHeight="1" x14ac:dyDescent="0.25">
      <c r="A1" s="295"/>
      <c r="B1" s="296"/>
    </row>
    <row r="2" spans="1:2" ht="15" customHeight="1" x14ac:dyDescent="0.25">
      <c r="A2" s="297" t="s">
        <v>97</v>
      </c>
      <c r="B2" s="298"/>
    </row>
    <row r="3" spans="1:2" ht="15" customHeight="1" x14ac:dyDescent="0.25">
      <c r="A3" s="299"/>
      <c r="B3" s="300"/>
    </row>
    <row r="4" spans="1:2" ht="15" customHeight="1" x14ac:dyDescent="0.25">
      <c r="A4" s="289" t="s">
        <v>157</v>
      </c>
      <c r="B4" s="290"/>
    </row>
    <row r="5" spans="1:2" ht="15" customHeight="1" x14ac:dyDescent="0.25">
      <c r="A5" s="289" t="s">
        <v>158</v>
      </c>
      <c r="B5" s="290"/>
    </row>
    <row r="6" spans="1:2" ht="15.75" customHeight="1" thickBot="1" x14ac:dyDescent="0.3">
      <c r="A6" s="189"/>
      <c r="B6" s="197"/>
    </row>
    <row r="7" spans="1:2" ht="15.75" thickBot="1" x14ac:dyDescent="0.3">
      <c r="A7" s="291" t="s">
        <v>98</v>
      </c>
      <c r="B7" s="292"/>
    </row>
    <row r="8" spans="1:2" ht="15.75" thickBot="1" x14ac:dyDescent="0.3">
      <c r="A8" s="190" t="s">
        <v>99</v>
      </c>
      <c r="B8" s="191"/>
    </row>
    <row r="9" spans="1:2" ht="15.75" thickBot="1" x14ac:dyDescent="0.3">
      <c r="A9" s="192" t="s">
        <v>101</v>
      </c>
      <c r="B9" s="193">
        <v>0.04</v>
      </c>
    </row>
    <row r="10" spans="1:2" ht="15.75" thickBot="1" x14ac:dyDescent="0.3">
      <c r="A10" s="192" t="s">
        <v>102</v>
      </c>
      <c r="B10" s="193">
        <v>7.3999999999999996E-2</v>
      </c>
    </row>
    <row r="11" spans="1:2" ht="15.75" thickBot="1" x14ac:dyDescent="0.3">
      <c r="A11" s="192" t="s">
        <v>103</v>
      </c>
      <c r="B11" s="193">
        <v>1.856E-3</v>
      </c>
    </row>
    <row r="12" spans="1:2" ht="15.75" thickBot="1" x14ac:dyDescent="0.3">
      <c r="A12" s="192" t="s">
        <v>104</v>
      </c>
      <c r="B12" s="193">
        <v>8.0000000000000002E-3</v>
      </c>
    </row>
    <row r="13" spans="1:2" ht="15.75" thickBot="1" x14ac:dyDescent="0.3">
      <c r="A13" s="192" t="s">
        <v>105</v>
      </c>
      <c r="B13" s="193">
        <v>1.2699999999999999E-2</v>
      </c>
    </row>
    <row r="14" spans="1:2" ht="15.75" thickBot="1" x14ac:dyDescent="0.3">
      <c r="A14" s="192" t="s">
        <v>106</v>
      </c>
      <c r="B14" s="193">
        <f>B15+B16+B17+B18</f>
        <v>9.1700000000000004E-2</v>
      </c>
    </row>
    <row r="15" spans="1:2" ht="15.75" thickBot="1" x14ac:dyDescent="0.3">
      <c r="A15" s="194" t="s">
        <v>119</v>
      </c>
      <c r="B15" s="193">
        <f>ROUND(0.03*B36,4)</f>
        <v>1.0200000000000001E-2</v>
      </c>
    </row>
    <row r="16" spans="1:2" ht="15.75" thickBot="1" x14ac:dyDescent="0.3">
      <c r="A16" s="194" t="s">
        <v>107</v>
      </c>
      <c r="B16" s="193">
        <v>6.4999999999999997E-3</v>
      </c>
    </row>
    <row r="17" spans="1:2" ht="15.75" thickBot="1" x14ac:dyDescent="0.3">
      <c r="A17" s="194" t="s">
        <v>108</v>
      </c>
      <c r="B17" s="193">
        <v>0.03</v>
      </c>
    </row>
    <row r="18" spans="1:2" ht="15.75" thickBot="1" x14ac:dyDescent="0.3">
      <c r="A18" s="194" t="s">
        <v>120</v>
      </c>
      <c r="B18" s="193">
        <v>4.4999999999999998E-2</v>
      </c>
    </row>
    <row r="19" spans="1:2" ht="15.75" thickBot="1" x14ac:dyDescent="0.3">
      <c r="A19" s="195" t="s">
        <v>109</v>
      </c>
      <c r="B19" s="200" t="s">
        <v>100</v>
      </c>
    </row>
    <row r="20" spans="1:2" ht="15.75" thickBot="1" x14ac:dyDescent="0.3">
      <c r="A20" s="196" t="s">
        <v>110</v>
      </c>
      <c r="B20" s="199">
        <f>(((1+B9+B12+B13)*(1+B11)*(1+B10)/(1-B14))-1)*100</f>
        <v>25.652993502234978</v>
      </c>
    </row>
    <row r="21" spans="1:2" ht="15.75" thickBot="1" x14ac:dyDescent="0.3">
      <c r="A21" s="293" t="s">
        <v>111</v>
      </c>
      <c r="B21" s="294"/>
    </row>
    <row r="22" spans="1:2" ht="15.75" thickBot="1" x14ac:dyDescent="0.3">
      <c r="A22" s="190" t="s">
        <v>99</v>
      </c>
      <c r="B22" s="191"/>
    </row>
    <row r="23" spans="1:2" ht="15.75" thickBot="1" x14ac:dyDescent="0.3">
      <c r="A23" s="192" t="s">
        <v>101</v>
      </c>
      <c r="B23" s="193">
        <v>3.4500000000000003E-2</v>
      </c>
    </row>
    <row r="24" spans="1:2" ht="15.75" thickBot="1" x14ac:dyDescent="0.3">
      <c r="A24" s="192" t="s">
        <v>102</v>
      </c>
      <c r="B24" s="193">
        <v>5.11E-2</v>
      </c>
    </row>
    <row r="25" spans="1:2" ht="15.75" thickBot="1" x14ac:dyDescent="0.3">
      <c r="A25" s="198" t="s">
        <v>103</v>
      </c>
      <c r="B25" s="193">
        <v>1.856E-3</v>
      </c>
    </row>
    <row r="26" spans="1:2" ht="15.75" thickBot="1" x14ac:dyDescent="0.3">
      <c r="A26" s="192" t="s">
        <v>104</v>
      </c>
      <c r="B26" s="193">
        <v>4.7999999999999996E-3</v>
      </c>
    </row>
    <row r="27" spans="1:2" ht="15.75" thickBot="1" x14ac:dyDescent="0.3">
      <c r="A27" s="192" t="s">
        <v>105</v>
      </c>
      <c r="B27" s="193">
        <v>8.5000000000000006E-3</v>
      </c>
    </row>
    <row r="28" spans="1:2" ht="15.75" thickBot="1" x14ac:dyDescent="0.3">
      <c r="A28" s="192" t="s">
        <v>112</v>
      </c>
      <c r="B28" s="193">
        <f>B29+B30+B31+B32</f>
        <v>3.6499999999999998E-2</v>
      </c>
    </row>
    <row r="29" spans="1:2" ht="15.75" thickBot="1" x14ac:dyDescent="0.3">
      <c r="A29" s="194" t="s">
        <v>120</v>
      </c>
      <c r="B29" s="193">
        <v>0</v>
      </c>
    </row>
    <row r="30" spans="1:2" ht="15.75" thickBot="1" x14ac:dyDescent="0.3">
      <c r="A30" s="194" t="s">
        <v>119</v>
      </c>
      <c r="B30" s="193">
        <v>0</v>
      </c>
    </row>
    <row r="31" spans="1:2" ht="15.75" thickBot="1" x14ac:dyDescent="0.3">
      <c r="A31" s="194" t="s">
        <v>107</v>
      </c>
      <c r="B31" s="193">
        <v>6.4999999999999997E-3</v>
      </c>
    </row>
    <row r="32" spans="1:2" ht="15.75" thickBot="1" x14ac:dyDescent="0.3">
      <c r="A32" s="194" t="s">
        <v>108</v>
      </c>
      <c r="B32" s="193">
        <v>0.03</v>
      </c>
    </row>
    <row r="33" spans="1:3" ht="15.75" thickBot="1" x14ac:dyDescent="0.3">
      <c r="A33" s="195" t="s">
        <v>109</v>
      </c>
      <c r="B33" s="200" t="s">
        <v>100</v>
      </c>
    </row>
    <row r="34" spans="1:3" ht="15.75" thickBot="1" x14ac:dyDescent="0.3">
      <c r="A34" s="196" t="s">
        <v>110</v>
      </c>
      <c r="B34" s="199">
        <f>(((1+B23+B26+B27)*(1+B25)*(1+B24)/(1-B28))-1)*100</f>
        <v>14.518595934455615</v>
      </c>
    </row>
    <row r="35" spans="1:3" ht="15.75" thickBot="1" x14ac:dyDescent="0.3"/>
    <row r="36" spans="1:3" ht="15.75" thickBot="1" x14ac:dyDescent="0.3">
      <c r="A36" s="207" t="s">
        <v>117</v>
      </c>
      <c r="B36" s="208">
        <f>('Planilha Sintética'!K34/'Planilha Sintética'!L37)</f>
        <v>0.34131586839366151</v>
      </c>
      <c r="C36" s="213"/>
    </row>
    <row r="37" spans="1:3" ht="15.75" thickBot="1" x14ac:dyDescent="0.3"/>
    <row r="38" spans="1:3" ht="15.75" thickBot="1" x14ac:dyDescent="0.3">
      <c r="A38" s="281" t="s">
        <v>118</v>
      </c>
      <c r="B38" s="282"/>
    </row>
    <row r="39" spans="1:3" x14ac:dyDescent="0.25">
      <c r="A39" s="283" t="s">
        <v>159</v>
      </c>
      <c r="B39" s="284"/>
    </row>
    <row r="40" spans="1:3" ht="30.75" customHeight="1" x14ac:dyDescent="0.25">
      <c r="A40" s="287" t="s">
        <v>160</v>
      </c>
      <c r="B40" s="288"/>
    </row>
    <row r="41" spans="1:3" x14ac:dyDescent="0.25">
      <c r="A41" s="283" t="s">
        <v>125</v>
      </c>
      <c r="B41" s="284"/>
    </row>
    <row r="42" spans="1:3" ht="15.75" thickBot="1" x14ac:dyDescent="0.3">
      <c r="A42" s="285" t="s">
        <v>121</v>
      </c>
      <c r="B42" s="286"/>
    </row>
  </sheetData>
  <mergeCells count="12">
    <mergeCell ref="A5:B5"/>
    <mergeCell ref="A7:B7"/>
    <mergeCell ref="A21:B21"/>
    <mergeCell ref="A1:B1"/>
    <mergeCell ref="A2:B2"/>
    <mergeCell ref="A3:B3"/>
    <mergeCell ref="A4:B4"/>
    <mergeCell ref="A38:B38"/>
    <mergeCell ref="A39:B39"/>
    <mergeCell ref="A42:B42"/>
    <mergeCell ref="A40:B40"/>
    <mergeCell ref="A41:B41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de Composição</vt:lpstr>
      <vt:lpstr>Planilha Sintética</vt:lpstr>
      <vt:lpstr>Cálculo do BDI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SegInfo</cp:lastModifiedBy>
  <cp:lastPrinted>2021-03-26T18:00:27Z</cp:lastPrinted>
  <dcterms:created xsi:type="dcterms:W3CDTF">2019-11-16T16:46:28Z</dcterms:created>
  <dcterms:modified xsi:type="dcterms:W3CDTF">2021-03-26T18:01:30Z</dcterms:modified>
</cp:coreProperties>
</file>